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3665" windowHeight="6585" activeTab="1"/>
  </bookViews>
  <sheets>
    <sheet name="hovedoversigt" sheetId="3" r:id="rId1"/>
    <sheet name="Råderumkatalog" sheetId="4" r:id="rId2"/>
    <sheet name="Tekniske ændringer" sheetId="10" r:id="rId3"/>
    <sheet name="Forslag fra A&amp;I" sheetId="9" r:id="rId4"/>
    <sheet name="Forslag fra politiske partier" sheetId="7" r:id="rId5"/>
    <sheet name="Nye driftsønsker" sheetId="5" r:id="rId6"/>
    <sheet name="Nye anlægsønsker" sheetId="6" r:id="rId7"/>
    <sheet name="Ark1" sheetId="11" r:id="rId8"/>
  </sheets>
  <definedNames>
    <definedName name="_xlnm.Print_Titles" localSheetId="4">'Forslag fra politiske partier'!$3:$4</definedName>
    <definedName name="_xlnm.Print_Titles" localSheetId="6">'Nye anlægsønsker'!$1:$3</definedName>
    <definedName name="_xlnm.Print_Titles" localSheetId="5">'Nye driftsønsker'!$1:$3</definedName>
    <definedName name="_xlnm.Print_Titles" localSheetId="1">Råderumkatalog!$3:$4</definedName>
  </definedNames>
  <calcPr calcId="145621"/>
</workbook>
</file>

<file path=xl/calcChain.xml><?xml version="1.0" encoding="utf-8"?>
<calcChain xmlns="http://schemas.openxmlformats.org/spreadsheetml/2006/main">
  <c r="E82" i="6" l="1"/>
  <c r="F82" i="6"/>
  <c r="D82" i="6"/>
  <c r="E38" i="5" l="1"/>
  <c r="F38" i="5"/>
  <c r="G38" i="5"/>
  <c r="D38" i="5"/>
  <c r="F81" i="6" l="1"/>
  <c r="E81" i="6"/>
  <c r="E80" i="6"/>
  <c r="D80" i="6"/>
  <c r="D81" i="6" l="1"/>
  <c r="F80" i="6" l="1"/>
  <c r="D5" i="3" l="1"/>
  <c r="E5" i="3"/>
  <c r="F5" i="3"/>
  <c r="C5" i="3"/>
  <c r="D11" i="3" l="1"/>
  <c r="E11" i="3"/>
  <c r="F11" i="3"/>
  <c r="C11" i="3"/>
  <c r="F18" i="9"/>
  <c r="G18" i="9"/>
  <c r="E18" i="9"/>
  <c r="D18" i="9"/>
  <c r="F6" i="3" l="1"/>
  <c r="D6" i="3"/>
  <c r="E6" i="3"/>
  <c r="C6" i="3"/>
  <c r="G80" i="6" l="1"/>
  <c r="D17" i="3" l="1"/>
  <c r="E17" i="3" l="1"/>
  <c r="D20" i="7" l="1"/>
  <c r="C12" i="3" s="1"/>
  <c r="F20" i="7"/>
  <c r="E12" i="3" s="1"/>
  <c r="G20" i="7"/>
  <c r="F12" i="3" s="1"/>
  <c r="E20" i="7"/>
  <c r="D12" i="3" s="1"/>
  <c r="F16" i="3" l="1"/>
  <c r="D16" i="3"/>
  <c r="E16" i="3"/>
  <c r="C16" i="3"/>
  <c r="E18" i="3" l="1"/>
  <c r="D18" i="3"/>
  <c r="C17" i="3"/>
  <c r="C18" i="3" s="1"/>
  <c r="G75" i="6"/>
  <c r="G82" i="6" s="1"/>
  <c r="F75" i="6"/>
  <c r="E75" i="6"/>
  <c r="D75" i="6"/>
  <c r="F13" i="3"/>
  <c r="E13" i="3"/>
  <c r="D13" i="3"/>
  <c r="C13" i="3"/>
  <c r="D83" i="6" l="1"/>
  <c r="E83" i="6"/>
  <c r="F83" i="6"/>
  <c r="E76" i="6"/>
  <c r="E77" i="6" s="1"/>
  <c r="F76" i="6"/>
  <c r="F77" i="6" s="1"/>
  <c r="G76" i="6"/>
  <c r="G77" i="6" s="1"/>
  <c r="D76" i="6"/>
  <c r="D77" i="6" s="1"/>
  <c r="G76" i="4"/>
  <c r="F76" i="4"/>
  <c r="D9" i="3" s="1"/>
  <c r="D14" i="3" s="1"/>
  <c r="E76" i="4"/>
  <c r="C9" i="3" s="1"/>
  <c r="D76" i="4"/>
  <c r="D15" i="3" l="1"/>
  <c r="D20" i="3" s="1"/>
  <c r="G83" i="6"/>
  <c r="F17" i="3"/>
  <c r="F18" i="3" s="1"/>
  <c r="F9" i="3"/>
  <c r="F14" i="3" s="1"/>
  <c r="F15" i="3" s="1"/>
  <c r="E9" i="3"/>
  <c r="E14" i="3" s="1"/>
  <c r="C14" i="3"/>
  <c r="E15" i="3" l="1"/>
  <c r="E20" i="3" s="1"/>
  <c r="C15" i="3"/>
  <c r="C20" i="3" s="1"/>
  <c r="F20" i="3"/>
  <c r="C21" i="3" l="1"/>
  <c r="D21" i="3" s="1"/>
  <c r="E21" i="3" s="1"/>
  <c r="F21" i="3" s="1"/>
</calcChain>
</file>

<file path=xl/sharedStrings.xml><?xml version="1.0" encoding="utf-8"?>
<sst xmlns="http://schemas.openxmlformats.org/spreadsheetml/2006/main" count="568" uniqueCount="503">
  <si>
    <t>Beløb i mio. kr.</t>
  </si>
  <si>
    <t>- = indtægter og + = udgifter</t>
  </si>
  <si>
    <t>Kasseforbrug (+) / konsolidering (-)</t>
  </si>
  <si>
    <t>Ændringer:</t>
  </si>
  <si>
    <t>Driftsresultat efter ændringer</t>
  </si>
  <si>
    <t>Lån, afdrag, energibesp. foranstaltn. m.m.</t>
  </si>
  <si>
    <t>Overført fra råderumkataloget</t>
  </si>
  <si>
    <t>Overført fra nye driftsønsker</t>
  </si>
  <si>
    <t>hele kr.</t>
  </si>
  <si>
    <t>Nr.</t>
  </si>
  <si>
    <t>Tekst</t>
  </si>
  <si>
    <t>Effektiviseringsforslag</t>
  </si>
  <si>
    <t>dok. nr.</t>
  </si>
  <si>
    <t>Besparelse ved "tvungent" optimering af anvendelse af digital post</t>
  </si>
  <si>
    <t>45626-15</t>
  </si>
  <si>
    <t>Samling af kørselsopgaver på Kørselskontoret</t>
  </si>
  <si>
    <t>29470-15</t>
  </si>
  <si>
    <t>Reduktion af budgettet på kørselskontoret, Borgerservice</t>
  </si>
  <si>
    <t>29472-15</t>
  </si>
  <si>
    <t>Justering af kompensation ved Sygdom</t>
  </si>
  <si>
    <t>45252-15</t>
  </si>
  <si>
    <t>Reduktion i gaver/frihed på private mærkedage</t>
  </si>
  <si>
    <t>44189-15</t>
  </si>
  <si>
    <t>Forhøjelse af administrationsbidrag for egne plejeboliger</t>
  </si>
  <si>
    <t>44624-15</t>
  </si>
  <si>
    <t>Kantinesalg og kaffeordning</t>
  </si>
  <si>
    <t>44648-15</t>
  </si>
  <si>
    <t>Garantiprovision - ændres til løbende provison på 0,75%</t>
  </si>
  <si>
    <t>50938-15</t>
  </si>
  <si>
    <t>PM-aftaler - finansieringsrammer</t>
  </si>
  <si>
    <t>50936-15</t>
  </si>
  <si>
    <t>Forøgelse af renteindtægter ved at fremrykke betalingen af ejendomsskatter og dækningsbidrag</t>
  </si>
  <si>
    <t>50935-15</t>
  </si>
  <si>
    <t>Gebyr på PM aftaler</t>
  </si>
  <si>
    <t>50933-15</t>
  </si>
  <si>
    <t>45324-15</t>
  </si>
  <si>
    <t>Reduktion af central pulje til udgifter i forbindelse med afskedigelse m.m.</t>
  </si>
  <si>
    <t>45337-15</t>
  </si>
  <si>
    <t>Reduktion af Pulje - tilpasning aftalestyring</t>
  </si>
  <si>
    <t>50339-15</t>
  </si>
  <si>
    <t>Optimering af anvendelse af kopi- og multifunktionsmaskiner</t>
  </si>
  <si>
    <t>50342-15</t>
  </si>
  <si>
    <t>Omkostninger til advokat, herunder regres og køb/salg af ejendomme</t>
  </si>
  <si>
    <t>47167-15</t>
  </si>
  <si>
    <t>Tilpasning af seniorordning: "Ned i tid - bevare pensionen"</t>
  </si>
  <si>
    <t>51012-15</t>
  </si>
  <si>
    <t>Nedsætte kontoen til asfaltslidlag</t>
  </si>
  <si>
    <t>45431-15</t>
  </si>
  <si>
    <t>Nedlæggelse af materielgården i Oksbøl</t>
  </si>
  <si>
    <t>45434-15</t>
  </si>
  <si>
    <t>45436-15</t>
  </si>
  <si>
    <t>45438-15</t>
  </si>
  <si>
    <t>Fællesudgifter kollektiv trafik</t>
  </si>
  <si>
    <t>45443-15</t>
  </si>
  <si>
    <t>Drift- og vedligeholdelse af gadelys</t>
  </si>
  <si>
    <t>45445-15</t>
  </si>
  <si>
    <t>Kystvande - vandkvalitet og badevand</t>
  </si>
  <si>
    <t>45446-15</t>
  </si>
  <si>
    <t>Miljøportalen</t>
  </si>
  <si>
    <t>45448-15</t>
  </si>
  <si>
    <t>Kommunale Skove - besp. på anlæg i 2015 350.000 kr.</t>
  </si>
  <si>
    <t>45450-15</t>
  </si>
  <si>
    <t>Skadedyrsbekæmpelse</t>
  </si>
  <si>
    <t>44626-15</t>
  </si>
  <si>
    <t>Undervisningstiden forøges med 30 minutter om ugen pr. lærer</t>
  </si>
  <si>
    <t>45026-15</t>
  </si>
  <si>
    <t>45030-15</t>
  </si>
  <si>
    <t>Skole IT - reduktion i konsekvens af faldende elevtal</t>
  </si>
  <si>
    <t>45035-15</t>
  </si>
  <si>
    <t>Færre indkøb af analoge bogindkøb på skolerne</t>
  </si>
  <si>
    <t>45038-15</t>
  </si>
  <si>
    <t>SFO inklusionspulje</t>
  </si>
  <si>
    <t>45041-15</t>
  </si>
  <si>
    <t>Reduktion i ressourcerne til ledelse i Børn og Unge (PPR)</t>
  </si>
  <si>
    <t>45043-15</t>
  </si>
  <si>
    <t>5% besparelse på klubtilbuddene incl. tilbud SFO 2 og 3</t>
  </si>
  <si>
    <t>45045-15</t>
  </si>
  <si>
    <t>45046-15</t>
  </si>
  <si>
    <t>PPR - reduktion af servicetilbud på dagtilbudsområdet</t>
  </si>
  <si>
    <t>45049-15</t>
  </si>
  <si>
    <t>Ændring af tildelingsmodel fra 92% til 93% - alternativ til nr. 42</t>
  </si>
  <si>
    <t>45966-15</t>
  </si>
  <si>
    <t>Konsekvens af forventet ændret struktur i Oksbøl-Billum området (ledelse)</t>
  </si>
  <si>
    <t>45060-15</t>
  </si>
  <si>
    <t>Handicappædagogerne - decentralisering af midler</t>
  </si>
  <si>
    <t>45061-15</t>
  </si>
  <si>
    <t>Sundhedsplejen</t>
  </si>
  <si>
    <t>45064-15</t>
  </si>
  <si>
    <t>Familiekonsulenter</t>
  </si>
  <si>
    <t>45067-15</t>
  </si>
  <si>
    <t>Familiebehandling Lysningen</t>
  </si>
  <si>
    <t>45069-15</t>
  </si>
  <si>
    <t xml:space="preserve">Tandplejen </t>
  </si>
  <si>
    <t>45074-15</t>
  </si>
  <si>
    <t>Varde STU-center</t>
  </si>
  <si>
    <t>45084-15</t>
  </si>
  <si>
    <t>Forebyggende indsats i specialtandplejen</t>
  </si>
  <si>
    <t>45246-15</t>
  </si>
  <si>
    <t>Sundhedsplejeklinik i forbindelse med Tandplejen</t>
  </si>
  <si>
    <t>45257-15</t>
  </si>
  <si>
    <t>Udligningstilskud til haller</t>
  </si>
  <si>
    <t>45373-15</t>
  </si>
  <si>
    <t>Lokaletilskud</t>
  </si>
  <si>
    <t>45374-15</t>
  </si>
  <si>
    <t>Bygningsvedligehold - museumsbygninger</t>
  </si>
  <si>
    <t>45375-15</t>
  </si>
  <si>
    <t>Medlemstilskud</t>
  </si>
  <si>
    <t>45377-15</t>
  </si>
  <si>
    <t>Hallernes udviklingspulje</t>
  </si>
  <si>
    <t>45378-15</t>
  </si>
  <si>
    <t>Ændring af biblioteksstruktur</t>
  </si>
  <si>
    <t>45418-15</t>
  </si>
  <si>
    <t>Sygeplejeklinikkerne</t>
  </si>
  <si>
    <t>57866-15</t>
  </si>
  <si>
    <t>Mindre forbrug af vikarbureauer på sundheds-, special- og ældreområdet</t>
  </si>
  <si>
    <t>57867-15</t>
  </si>
  <si>
    <t>Sygeplejen - effektivisering</t>
  </si>
  <si>
    <t>57869-15</t>
  </si>
  <si>
    <t>Tomgangsleje ældreboliger</t>
  </si>
  <si>
    <t>29922-15</t>
  </si>
  <si>
    <t xml:space="preserve">Reduktion i budgettet på det specialområdets virksomheder med 2% </t>
  </si>
  <si>
    <t>29924-15</t>
  </si>
  <si>
    <t>Sosu elever ældreområdet - ophør</t>
  </si>
  <si>
    <t>29932-15</t>
  </si>
  <si>
    <t>Central vask af tøj for borgere i eget hjem</t>
  </si>
  <si>
    <t>29934-15</t>
  </si>
  <si>
    <r>
      <t xml:space="preserve">Tjenestekørsel i køb/leasing af biler </t>
    </r>
    <r>
      <rPr>
        <b/>
        <sz val="11"/>
        <rFont val="Arial"/>
        <family val="2"/>
      </rPr>
      <t>Fritvalg Nord/Øst</t>
    </r>
  </si>
  <si>
    <t>30041-15</t>
  </si>
  <si>
    <t>30042-15</t>
  </si>
  <si>
    <t>Nedrivning af servicearealer på Thueslund</t>
  </si>
  <si>
    <t>30043-15</t>
  </si>
  <si>
    <t>Nedlægge sundhedspuljen</t>
  </si>
  <si>
    <t>45258-15</t>
  </si>
  <si>
    <t>Visitere flere aktivitetersparate uddannelseshjælpsmodtagere som uddannelsesparate</t>
  </si>
  <si>
    <t>46402-15</t>
  </si>
  <si>
    <t>Igangsætte flere EGU-forløb for uddannelsesparate</t>
  </si>
  <si>
    <t>46403-15</t>
  </si>
  <si>
    <t>Flere flygtninge og indvandrere i uddannelse</t>
  </si>
  <si>
    <t>46404-15</t>
  </si>
  <si>
    <t>Flere voksenlærlinge blandt dagpenge- og uddannelseshjælps-modtagere</t>
  </si>
  <si>
    <t>46406-15</t>
  </si>
  <si>
    <t>46407-15</t>
  </si>
  <si>
    <t>Tidlig tværgående indsats på sygedagpenge</t>
  </si>
  <si>
    <t>46408-15</t>
  </si>
  <si>
    <t>Udnytte at vi er over refusionsloftet</t>
  </si>
  <si>
    <t>46410-15</t>
  </si>
  <si>
    <t>Øget samarbejde mellem Jobcentret og Varde Kommunes øvrige</t>
  </si>
  <si>
    <t>45251-15</t>
  </si>
  <si>
    <t>Råderumskatalog i alt</t>
  </si>
  <si>
    <t>Økonomiudvalg</t>
  </si>
  <si>
    <t>Dok. nr.</t>
  </si>
  <si>
    <r>
      <rPr>
        <b/>
        <sz val="14"/>
        <color theme="1"/>
        <rFont val="Calibri"/>
        <family val="2"/>
        <scheme val="minor"/>
      </rPr>
      <t>Driftsudgifter</t>
    </r>
    <r>
      <rPr>
        <b/>
        <sz val="9"/>
        <color theme="1"/>
        <rFont val="Calibri"/>
        <family val="2"/>
        <scheme val="minor"/>
      </rPr>
      <t xml:space="preserve"> (hele kr. og 2015-priser) + = udgifter</t>
    </r>
  </si>
  <si>
    <t>Ændringer i 2016</t>
  </si>
  <si>
    <t>Ændringer i 2017</t>
  </si>
  <si>
    <t>Ændringer i 2018</t>
  </si>
  <si>
    <t>Ændringer i 2019</t>
  </si>
  <si>
    <t>Ø1</t>
  </si>
  <si>
    <t>Ø2</t>
  </si>
  <si>
    <t>Æ'SKIW</t>
  </si>
  <si>
    <t>48080-15</t>
  </si>
  <si>
    <t>Ø3</t>
  </si>
  <si>
    <t>Ø4</t>
  </si>
  <si>
    <t>TV-transmission fra Byrådsmøder, anskaffelse</t>
  </si>
  <si>
    <t>----</t>
  </si>
  <si>
    <t>Ø5</t>
  </si>
  <si>
    <t>TV-transmission fra Byrådsmøder, afledte årlige udgifter</t>
  </si>
  <si>
    <t>I alt</t>
  </si>
  <si>
    <t>P1</t>
  </si>
  <si>
    <t>59057/15</t>
  </si>
  <si>
    <t>P2</t>
  </si>
  <si>
    <t>Etablering af stibroer i parker og grønne områder</t>
  </si>
  <si>
    <t>64659/15</t>
  </si>
  <si>
    <t>P3</t>
  </si>
  <si>
    <t>Renovering af Blåvandvej</t>
  </si>
  <si>
    <t>66797/15</t>
  </si>
  <si>
    <t>P4</t>
  </si>
  <si>
    <t>Cykelstisystemer til naturområderne</t>
  </si>
  <si>
    <t>59049/15</t>
  </si>
  <si>
    <t>P5</t>
  </si>
  <si>
    <t>Cykelsti i samarbejde med Ringkøbing-Skjern Kommune</t>
  </si>
  <si>
    <t>73581/15</t>
  </si>
  <si>
    <t>P6</t>
  </si>
  <si>
    <t>P7</t>
  </si>
  <si>
    <t>P8</t>
  </si>
  <si>
    <t>P9</t>
  </si>
  <si>
    <t>B1</t>
  </si>
  <si>
    <t>B2</t>
  </si>
  <si>
    <t>B3</t>
  </si>
  <si>
    <t>Videreførelse af AKT-projektet til fleksible brug indenfor skoler og dagtilbud</t>
  </si>
  <si>
    <t>77435-15</t>
  </si>
  <si>
    <t>B4</t>
  </si>
  <si>
    <t>Oprettelse af 12 vuggestuepladser i Tistrup</t>
  </si>
  <si>
    <t>79922-15</t>
  </si>
  <si>
    <t>B5</t>
  </si>
  <si>
    <t>Etableringsudgifter vuggestuepladser i Tistrup</t>
  </si>
  <si>
    <t>B6</t>
  </si>
  <si>
    <t>Startpakke til flygtningebørn i dagtilbud</t>
  </si>
  <si>
    <t>74986-15</t>
  </si>
  <si>
    <t>B7</t>
  </si>
  <si>
    <t>Opnormering af årsværk til to-sprogs-konsulent - 7,5 time pr. uge</t>
  </si>
  <si>
    <t>78771-15</t>
  </si>
  <si>
    <t>B8</t>
  </si>
  <si>
    <t>Foranstaltninger til børn i alderen 0-18 år efter serviceloven i konsekvens af flere flygtninge og familiesammenføringer</t>
  </si>
  <si>
    <t>77299-15  74515-15</t>
  </si>
  <si>
    <t>B9</t>
  </si>
  <si>
    <t>Boost af skolernes samarbejde med erhvervslivet</t>
  </si>
  <si>
    <t>81374-15</t>
  </si>
  <si>
    <t>B10</t>
  </si>
  <si>
    <t>B11</t>
  </si>
  <si>
    <t>84571-15</t>
  </si>
  <si>
    <t>B14</t>
  </si>
  <si>
    <t>Understøttelse af musikprofil i Ansager</t>
  </si>
  <si>
    <t>83664-15</t>
  </si>
  <si>
    <t>K1</t>
  </si>
  <si>
    <t>K2</t>
  </si>
  <si>
    <t>Styrkelse af Museets markedsføring</t>
  </si>
  <si>
    <t>61457/15</t>
  </si>
  <si>
    <t>K3</t>
  </si>
  <si>
    <t>Styrkelse af Museets skoletjeneste</t>
  </si>
  <si>
    <t>61463/15</t>
  </si>
  <si>
    <t>K4</t>
  </si>
  <si>
    <t>K5</t>
  </si>
  <si>
    <t>K6</t>
  </si>
  <si>
    <t>K7</t>
  </si>
  <si>
    <t>Drift af KulturSpinderiet</t>
  </si>
  <si>
    <t>74055/15</t>
  </si>
  <si>
    <t>K8</t>
  </si>
  <si>
    <t>Aktiviteter på KulturSpinderiet</t>
  </si>
  <si>
    <t>74058/15</t>
  </si>
  <si>
    <t>S1</t>
  </si>
  <si>
    <r>
      <rPr>
        <b/>
        <sz val="13"/>
        <color theme="1"/>
        <rFont val="Calibri"/>
        <family val="2"/>
        <scheme val="minor"/>
      </rPr>
      <t>Social og Handicap:</t>
    </r>
    <r>
      <rPr>
        <sz val="13"/>
        <color theme="1"/>
        <rFont val="Calibri"/>
        <family val="2"/>
        <scheme val="minor"/>
      </rPr>
      <t xml:space="preserve"> Udvidelse af budgettet grundet øget efterspørgsel på plejeboliger i og udenfor kommunen</t>
    </r>
  </si>
  <si>
    <t>68944-15</t>
  </si>
  <si>
    <t>S2</t>
  </si>
  <si>
    <t>68956-15</t>
  </si>
  <si>
    <t>S3</t>
  </si>
  <si>
    <t>68937-15</t>
  </si>
  <si>
    <t>S4</t>
  </si>
  <si>
    <t>S5</t>
  </si>
  <si>
    <t>S6</t>
  </si>
  <si>
    <t>69025-15</t>
  </si>
  <si>
    <t>S7</t>
  </si>
  <si>
    <t>S9</t>
  </si>
  <si>
    <t>A1</t>
  </si>
  <si>
    <t>72935-15</t>
  </si>
  <si>
    <t>Beløb i hele kroner (+ = udgifter)</t>
  </si>
  <si>
    <t xml:space="preserve">Pulje til kommunale bygninger/ældreboliger, som skal afvikles "nedrivningspuljen". </t>
  </si>
  <si>
    <t>Investering i energibesparende foranstaltninger</t>
  </si>
  <si>
    <t>Nedlæggelse af brandhaner</t>
  </si>
  <si>
    <t>54719-14/ 40435-14</t>
  </si>
  <si>
    <t>Grundkapitalindskud (boliger)</t>
  </si>
  <si>
    <t>84529-14</t>
  </si>
  <si>
    <t>Vedligeholdelse af kommunale bygninger</t>
  </si>
  <si>
    <t>Alle projekter med udbetalinger i 2016-2019 medtages. Både nye og tidligere godkendte</t>
  </si>
  <si>
    <t>Tidligere godkendte anlægsprojekter er skrevet med rødt</t>
  </si>
  <si>
    <t>Separering af kloak ved kommunale ejedomme. Årre, Agerbæk og Starup-Tofterup i 2013. Næsbjerg i 2014 og Nordenskov i 2016.</t>
  </si>
  <si>
    <t>571176-12</t>
  </si>
  <si>
    <t xml:space="preserve">Udskiftning af vejafvanding i forbindelse med kloakseparering. Årre, Starup-Tofterup og Agerbæk i 2013, Næsbjerg i 2014, Vrøgum i 2015 og Nordenskov i 2016. </t>
  </si>
  <si>
    <t>Værksted til minimurerne Jf. udvalgssag i maj 2013</t>
  </si>
  <si>
    <t>101110-14</t>
  </si>
  <si>
    <t>Varde Midtby - byfornyelsesprojekter</t>
  </si>
  <si>
    <t>Landsbyfornyelse</t>
  </si>
  <si>
    <t>Cykelstiprojekter</t>
  </si>
  <si>
    <t>Renovering af broer
Løbende vedligeholdelse af brokapitalen, jf. udvalgssag i maj 2013. Beslutning i Byrådet den 03.12.2013 at Tarphagebroen renoveres i 2014 og finansieres delvis med 1,75 mio. kr. fra brovedligeholdelse for 2015</t>
  </si>
  <si>
    <t>BY 4.12.2013 dok. 172013-13</t>
  </si>
  <si>
    <t>Trafiksikkerhed 2013, handleplan</t>
  </si>
  <si>
    <t>Afledte byforskønnelser i forindelse med kloakseparering i diverse byer. Beslutning i BY den 07-04-2015 at der til kloakseparering fremrykkes 500.000 kr. til 2015 og finansieres af anlægsbevillingen i 2016 på 1.013.000, som reduceres til 513.000 kr.</t>
  </si>
  <si>
    <t>56004-14.          BY 07-04-2015. dok. 46446-15</t>
  </si>
  <si>
    <t>P10</t>
  </si>
  <si>
    <t>Nybygning af toiletbygning i Varde</t>
  </si>
  <si>
    <t>56080-14</t>
  </si>
  <si>
    <t>P11</t>
  </si>
  <si>
    <t>Holme Å - genopretning</t>
  </si>
  <si>
    <t>53433-14</t>
  </si>
  <si>
    <t>P12</t>
  </si>
  <si>
    <t>Cykelstier - større pulje (ekstra i forhold de afsatte 3 mio. kr. pr. år)</t>
  </si>
  <si>
    <t>56343-14</t>
  </si>
  <si>
    <t>P13</t>
  </si>
  <si>
    <t>Trafikregulering Ribevej ved Jeppe Skovgaardsvej</t>
  </si>
  <si>
    <t>56935-14</t>
  </si>
  <si>
    <t>P14</t>
  </si>
  <si>
    <t xml:space="preserve">Pulje til byfornyelser/byudviklingsplaner i diverse byer </t>
  </si>
  <si>
    <t>54814-14</t>
  </si>
  <si>
    <t>P15</t>
  </si>
  <si>
    <t>Områdefornyelse i Varde Midtby. Forskønnelse af gader, veje,
 torve og pladser, oplevelsesloop, toiletter ved Minimurernes værksted, juleboder</t>
  </si>
  <si>
    <t>68453-14</t>
  </si>
  <si>
    <t>P16</t>
  </si>
  <si>
    <t>Projektet lånefinansieres</t>
  </si>
  <si>
    <t>P17</t>
  </si>
  <si>
    <t>Bygning af orangeri i Tambours Have</t>
  </si>
  <si>
    <t>64259/15</t>
  </si>
  <si>
    <t>P18</t>
  </si>
  <si>
    <t>Cykelstier - forhøjelse af pulje</t>
  </si>
  <si>
    <t>P19</t>
  </si>
  <si>
    <t>P20</t>
  </si>
  <si>
    <t>Gadetræer i Nr. Nebel</t>
  </si>
  <si>
    <t>69979/15</t>
  </si>
  <si>
    <t>P21</t>
  </si>
  <si>
    <t>P22</t>
  </si>
  <si>
    <t>Trafiksikkerhed</t>
  </si>
  <si>
    <t>59054/15</t>
  </si>
  <si>
    <t>P24</t>
  </si>
  <si>
    <t>Udviklingsråd Ølgod - lys langs stier</t>
  </si>
  <si>
    <t>70789/15</t>
  </si>
  <si>
    <t>P25</t>
  </si>
  <si>
    <t>70483/15</t>
  </si>
  <si>
    <t>P26</t>
  </si>
  <si>
    <t>Cykelparkering</t>
  </si>
  <si>
    <t>73578/15</t>
  </si>
  <si>
    <t>P27</t>
  </si>
  <si>
    <t>P28</t>
  </si>
  <si>
    <t>Banekrydsning mellem Engdraget og Plantagevej</t>
  </si>
  <si>
    <t>55162/15</t>
  </si>
  <si>
    <t>P31</t>
  </si>
  <si>
    <t>Investeringer i sommerhusområder</t>
  </si>
  <si>
    <t>61081/15</t>
  </si>
  <si>
    <t>P33</t>
  </si>
  <si>
    <t>Naturpark Vesterhavet</t>
  </si>
  <si>
    <t>55208/15</t>
  </si>
  <si>
    <t>P34</t>
  </si>
  <si>
    <t>Nysø</t>
  </si>
  <si>
    <t>55234/15</t>
  </si>
  <si>
    <t>P35</t>
  </si>
  <si>
    <t>Oprensning af okkerbassiner</t>
  </si>
  <si>
    <t>55313/15</t>
  </si>
  <si>
    <t>P36</t>
  </si>
  <si>
    <t>Pleje af fredninger</t>
  </si>
  <si>
    <t>55111/15</t>
  </si>
  <si>
    <t>P37</t>
  </si>
  <si>
    <t>Revideret anlægsbudget til separatkloakering 2016-2018</t>
  </si>
  <si>
    <t>53304/15</t>
  </si>
  <si>
    <t>P38</t>
  </si>
  <si>
    <t>Thyrasvejs forlængelse til Yderikvej, Tistrup</t>
  </si>
  <si>
    <t>55637/15</t>
  </si>
  <si>
    <t>P41</t>
  </si>
  <si>
    <t>Pulje til landsbyfornyelse - fortsættelse</t>
  </si>
  <si>
    <t>71313/15</t>
  </si>
  <si>
    <t>Renovering- og anlægspuljen vedr. skoler og dagtilbud</t>
  </si>
  <si>
    <t>Ombygning og renovering af Lykkesgårdskolen</t>
  </si>
  <si>
    <t>Ideoplæg/forprojektering af faciliteter til Agerbæk Skoles behov for lokaler til idræt/aktiviteter</t>
  </si>
  <si>
    <t>Ny børnehave i Årre</t>
  </si>
  <si>
    <t>Årre Børnecenter (tillæg til nr. 4: Ny børnehave i Årre)</t>
  </si>
  <si>
    <t>81829-15  81920-15 81836-15</t>
  </si>
  <si>
    <t xml:space="preserve">Samling af børnehavetilbuddene i Oksbøl. Tilbygning til Skovmusen                                                </t>
  </si>
  <si>
    <t>Ølgod Skole, renovering</t>
  </si>
  <si>
    <t>82395-15   82422-15   82357-15</t>
  </si>
  <si>
    <t>Renovering af Brorsonskolen</t>
  </si>
  <si>
    <t>74993-15</t>
  </si>
  <si>
    <t>Starup skole - udskiftning af tag</t>
  </si>
  <si>
    <t>79341-15</t>
  </si>
  <si>
    <t>Stålværks- og trådspinderigrunden</t>
  </si>
  <si>
    <t>576676-12</t>
  </si>
  <si>
    <t>Kommunalt tilskud til etablering af Museumscenter Blåvand</t>
  </si>
  <si>
    <t>576682-12</t>
  </si>
  <si>
    <t>Forhøjelse af tilskud til Museumscenter Blåvand (Byrådet den 5. maj 2015)</t>
  </si>
  <si>
    <t>62482-16</t>
  </si>
  <si>
    <t>Ny bogbus</t>
  </si>
  <si>
    <t>569736-12</t>
  </si>
  <si>
    <t>Janusbygningen - udvidelse af bygningen</t>
  </si>
  <si>
    <t>77700-13</t>
  </si>
  <si>
    <t>Områdefornyelse i Varde Midtby - Kulturspinderiet</t>
  </si>
  <si>
    <t>60775-14</t>
  </si>
  <si>
    <t>Lånefinansiering af ovennævnte projekt</t>
  </si>
  <si>
    <t>Implementering af halplan</t>
  </si>
  <si>
    <t>101523-14</t>
  </si>
  <si>
    <t>K9</t>
  </si>
  <si>
    <t>Idrætsfaciliteter ved Lykkesgårdskolen</t>
  </si>
  <si>
    <t>K10</t>
  </si>
  <si>
    <t>Implementering af halplan - forlængelse</t>
  </si>
  <si>
    <t>69221/15</t>
  </si>
  <si>
    <t>K18</t>
  </si>
  <si>
    <t>Varde Museum - Danmarks Flygtningemuseum</t>
  </si>
  <si>
    <t>61466/15</t>
  </si>
  <si>
    <t>69385-13</t>
  </si>
  <si>
    <t>Handicap bo og beskæftigelse: Til og ombygning af handicapboliger i Ølgod</t>
  </si>
  <si>
    <t>56489-14/  23121-14</t>
  </si>
  <si>
    <t>54612-15</t>
  </si>
  <si>
    <r>
      <rPr>
        <b/>
        <sz val="13"/>
        <color theme="1"/>
        <rFont val="Calibri"/>
        <family val="2"/>
        <scheme val="minor"/>
      </rPr>
      <t>Hjemmepleje Nord Øst</t>
    </r>
    <r>
      <rPr>
        <sz val="13"/>
        <color theme="1"/>
        <rFont val="Calibri"/>
        <family val="2"/>
        <scheme val="minor"/>
      </rPr>
      <t>: Udskiftning af tag og ny isolering samt anskaffelse af nyt ventilationsanglæg samt personalefaciliteter  på Hybenbo i Årre</t>
    </r>
  </si>
  <si>
    <t>51915-15</t>
  </si>
  <si>
    <t>68672-15</t>
  </si>
  <si>
    <t>Sum</t>
  </si>
  <si>
    <t>Nye anlægsønsker</t>
  </si>
  <si>
    <t>P/L-fremskrivning (1,6%) til 2016-priser</t>
  </si>
  <si>
    <t>Besparelser på administrationsbygninger. Samles på 2 matrikler</t>
  </si>
  <si>
    <t>Nedsætte pulje til naturpleje</t>
  </si>
  <si>
    <t>Nødhjæpsposter/Blå Flag</t>
  </si>
  <si>
    <t>Understøttende undervisning ændres til 25/75 fordeling lærer/pædagog</t>
  </si>
  <si>
    <t>Reduktion i Ungdomsskolen: Ledelse</t>
  </si>
  <si>
    <t>Overgang til kølet madservice til visiterede borgere i eget hjem</t>
  </si>
  <si>
    <t>Ansættelse af ledige fleksjobbere i kommunale virksomheder</t>
  </si>
  <si>
    <t>86943-15</t>
  </si>
  <si>
    <t>Z2</t>
  </si>
  <si>
    <t>86942-15</t>
  </si>
  <si>
    <t>Cykelstier: Driftsudgifter afledt af nye cykelstier</t>
  </si>
  <si>
    <r>
      <rPr>
        <b/>
        <sz val="13"/>
        <color theme="1"/>
        <rFont val="Calibri"/>
        <family val="2"/>
        <scheme val="minor"/>
      </rPr>
      <t>Social og Handicap</t>
    </r>
    <r>
      <rPr>
        <sz val="13"/>
        <color theme="1"/>
        <rFont val="Calibri"/>
        <family val="2"/>
        <scheme val="minor"/>
      </rPr>
      <t xml:space="preserve">: Udvidelse af budgettet til bostøtte jfr. §85 for at reducere ventetiden ved ressourceforløb </t>
    </r>
  </si>
  <si>
    <t>S3a</t>
  </si>
  <si>
    <t>103239-15</t>
  </si>
  <si>
    <t>Hverdagsrehabilitering på plejecentre og hjemmeplejen</t>
  </si>
  <si>
    <t>103261-15</t>
  </si>
  <si>
    <t>Hjælpemidler i rehabiliteringen</t>
  </si>
  <si>
    <t>103280-15</t>
  </si>
  <si>
    <t>Integration - arbejdmarkeds-konsulent - løn 0,4 mio. minus 0,3 mio. refusion og tilskud</t>
  </si>
  <si>
    <t>Grundkapitalindskud ønskes forhøjet</t>
  </si>
  <si>
    <t>88574-15</t>
  </si>
  <si>
    <t>(-5.166.300)</t>
  </si>
  <si>
    <t>(-3.849.400)</t>
  </si>
  <si>
    <t>(-962.350)</t>
  </si>
  <si>
    <t>(-2.329.900)</t>
  </si>
  <si>
    <t>Nye ønsker</t>
  </si>
  <si>
    <t xml:space="preserve"> Centerområde Midt: Helle Plejecenter</t>
  </si>
  <si>
    <r>
      <rPr>
        <b/>
        <sz val="13"/>
        <color theme="1"/>
        <rFont val="Calibri"/>
        <family val="2"/>
        <scheme val="minor"/>
      </rPr>
      <t xml:space="preserve">Lunden: </t>
    </r>
    <r>
      <rPr>
        <sz val="13"/>
        <color theme="1"/>
        <rFont val="Calibri"/>
        <family val="2"/>
        <scheme val="minor"/>
      </rPr>
      <t>Marsterplan, flytning af hovedindgang mv.</t>
    </r>
  </si>
  <si>
    <r>
      <rPr>
        <b/>
        <sz val="13"/>
        <color theme="1"/>
        <rFont val="Calibri"/>
        <family val="2"/>
        <scheme val="minor"/>
      </rPr>
      <t>Hjemmepleje Nord Øst</t>
    </r>
    <r>
      <rPr>
        <sz val="13"/>
        <color theme="1"/>
        <rFont val="Calibri"/>
        <family val="2"/>
        <scheme val="minor"/>
      </rPr>
      <t>: Lånefinansiering vedr. boligdelen  på Hybenbo i Årre</t>
    </r>
  </si>
  <si>
    <r>
      <rPr>
        <b/>
        <sz val="13"/>
        <color theme="1"/>
        <rFont val="Calibri"/>
        <family val="2"/>
        <scheme val="minor"/>
      </rPr>
      <t>Hjemmepleje Nord Øst</t>
    </r>
    <r>
      <rPr>
        <sz val="13"/>
        <color theme="1"/>
        <rFont val="Calibri"/>
        <family val="2"/>
        <scheme val="minor"/>
      </rPr>
      <t xml:space="preserve">: Renter og afdrag på lånefinansiering vedr. boligdelen  på Hybenbo i Årre </t>
    </r>
  </si>
  <si>
    <r>
      <rPr>
        <b/>
        <sz val="13"/>
        <rFont val="Calibri"/>
        <family val="2"/>
        <scheme val="minor"/>
      </rPr>
      <t>Træning og Rehabilitering</t>
    </r>
    <r>
      <rPr>
        <sz val="13"/>
        <rFont val="Calibri"/>
        <family val="2"/>
        <scheme val="minor"/>
      </rPr>
      <t>: Styrkelse af inden- og udendørs træningsfaciliteter på plejecentre med henblik på et øget focus på rehabilitering. Kræver etablering af træningsbaner og små træningsstationer</t>
    </r>
  </si>
  <si>
    <t>EBF</t>
  </si>
  <si>
    <t>Budget 2015-2018</t>
  </si>
  <si>
    <t>Likviditet ultimo året (ultimo 2015 = 186 mio. kr.)</t>
  </si>
  <si>
    <t>Z1</t>
  </si>
  <si>
    <t>Z3</t>
  </si>
  <si>
    <t>91685-15</t>
  </si>
  <si>
    <t>Forslag i alt</t>
  </si>
  <si>
    <t>Driftsresultat (- = overskud)</t>
  </si>
  <si>
    <t>Besparelseskrav indregnet i basisbudget</t>
  </si>
  <si>
    <t>P/L-fremskrivning af anlægsudg. (1,6%) til 2016-priser</t>
  </si>
  <si>
    <t>BF 2016</t>
  </si>
  <si>
    <t>BO 2017</t>
  </si>
  <si>
    <t>BO 2018</t>
  </si>
  <si>
    <t>BO 2019</t>
  </si>
  <si>
    <r>
      <t xml:space="preserve">Anlægsudgifter </t>
    </r>
    <r>
      <rPr>
        <b/>
        <sz val="14"/>
        <color rgb="FFFF0000"/>
        <rFont val="Calibri"/>
        <family val="2"/>
        <scheme val="minor"/>
      </rPr>
      <t>(fra budget 2015-2018)</t>
    </r>
  </si>
  <si>
    <t>P/L -fremskrivning af ændringer (1,6%)</t>
  </si>
  <si>
    <r>
      <t xml:space="preserve">Lunden: </t>
    </r>
    <r>
      <rPr>
        <sz val="13"/>
        <color theme="1"/>
        <rFont val="Calibri"/>
        <family val="2"/>
        <scheme val="minor"/>
      </rPr>
      <t>Udskiftning af tag - revideret beløb</t>
    </r>
  </si>
  <si>
    <t>Tekniske ændringer efter 1. behandling</t>
  </si>
  <si>
    <t>Ny driftsresultat (- = overskud)</t>
  </si>
  <si>
    <t>Z4</t>
  </si>
  <si>
    <t>Z5</t>
  </si>
  <si>
    <t>114290-15</t>
  </si>
  <si>
    <t>Z6</t>
  </si>
  <si>
    <t>114292-15</t>
  </si>
  <si>
    <t>114291-15</t>
  </si>
  <si>
    <t>Investeringsforslag fra Udvalget for Arbejdsmarked og Integration</t>
  </si>
  <si>
    <t>Investeringsforsalg (+ = udgifter, - = indtægter)</t>
  </si>
  <si>
    <t>Investering i tidlig indsats for sygemeldte:</t>
  </si>
  <si>
    <t>105060-15</t>
  </si>
  <si>
    <t>Investering: Ansættelse af én arbejdsmarkedsrådgiver</t>
  </si>
  <si>
    <t>Besparelse: Forkortet varighed af sygedagpengesager</t>
  </si>
  <si>
    <t>Investering i den virksomhedsrettede indsats for sygemeldte:</t>
  </si>
  <si>
    <t>Investering i den virksomhedsrettede indsats for flygtninge og indvandrere:</t>
  </si>
  <si>
    <t>Investering: Konceptet Branchepakker (éngangsbeløb)</t>
  </si>
  <si>
    <t>Besparelse: Resultattilskud</t>
  </si>
  <si>
    <t>Investeringsforslag fra Udvalg for Arbejdsmarked og Integration</t>
  </si>
  <si>
    <r>
      <rPr>
        <b/>
        <sz val="11"/>
        <rFont val="Arial"/>
        <family val="2"/>
      </rPr>
      <t>Konservative</t>
    </r>
    <r>
      <rPr>
        <sz val="11"/>
        <rFont val="Arial"/>
        <family val="2"/>
      </rPr>
      <t>: Tilskud til IFV til drift af bowlingbaner fjernes</t>
    </r>
  </si>
  <si>
    <r>
      <rPr>
        <b/>
        <sz val="11"/>
        <rFont val="Arial"/>
        <family val="2"/>
      </rPr>
      <t>Konservative</t>
    </r>
    <r>
      <rPr>
        <sz val="11"/>
        <rFont val="Arial"/>
        <family val="2"/>
      </rPr>
      <t>: Besparelse på konsulentydelser især på det tekniske område</t>
    </r>
  </si>
  <si>
    <r>
      <rPr>
        <b/>
        <sz val="11"/>
        <rFont val="Arial"/>
        <family val="2"/>
      </rPr>
      <t>Radikale</t>
    </r>
    <r>
      <rPr>
        <sz val="11"/>
        <rFont val="Arial"/>
        <family val="2"/>
      </rPr>
      <t>: Samdrift mellem Varde Museum og NaturKulturVarde</t>
    </r>
  </si>
  <si>
    <r>
      <rPr>
        <b/>
        <sz val="11"/>
        <rFont val="Arial"/>
        <family val="2"/>
      </rPr>
      <t>Enhedslisten</t>
    </r>
    <r>
      <rPr>
        <sz val="11"/>
        <rFont val="Arial"/>
        <family val="2"/>
      </rPr>
      <t xml:space="preserve"> - støtte i forbindelse med bassintræning</t>
    </r>
  </si>
  <si>
    <r>
      <rPr>
        <b/>
        <sz val="11"/>
        <rFont val="Arial"/>
        <family val="2"/>
      </rPr>
      <t>Dansk Folkeparti</t>
    </r>
    <r>
      <rPr>
        <sz val="11"/>
        <rFont val="Arial"/>
        <family val="2"/>
      </rPr>
      <t xml:space="preserve"> - Ansættelse af farmaceut</t>
    </r>
  </si>
  <si>
    <r>
      <rPr>
        <b/>
        <sz val="11"/>
        <rFont val="Arial"/>
        <family val="2"/>
      </rPr>
      <t>Sociademokratiet</t>
    </r>
    <r>
      <rPr>
        <sz val="11"/>
        <rFont val="Arial"/>
        <family val="2"/>
      </rPr>
      <t xml:space="preserve"> - Indfangning af vilde katte i Varde Kommune</t>
    </r>
  </si>
  <si>
    <t>Tekniske ændringer efter 1. behandling i Byrådet</t>
  </si>
  <si>
    <t>Beløb i kr.</t>
  </si>
  <si>
    <t>Budget-forslag     2016</t>
  </si>
  <si>
    <t>Budget-overslag 2017</t>
  </si>
  <si>
    <t>Budget-overslag 2018</t>
  </si>
  <si>
    <t>Budget-overslag 2019</t>
  </si>
  <si>
    <t>1.</t>
  </si>
  <si>
    <t>2.</t>
  </si>
  <si>
    <t>Ændring i h.t. budgetforslag fra Sydtrafik</t>
  </si>
  <si>
    <t>3.</t>
  </si>
  <si>
    <t>Lov- og cirkulæreprogram</t>
  </si>
  <si>
    <t>4.</t>
  </si>
  <si>
    <t>Rettelse af fejl vedr. budgetbeløb fra sidste års budget</t>
  </si>
  <si>
    <t xml:space="preserve">5. </t>
  </si>
  <si>
    <t>Yderligere 1 modtagerklasse</t>
  </si>
  <si>
    <t xml:space="preserve">6. </t>
  </si>
  <si>
    <t>7.</t>
  </si>
  <si>
    <t>Mindre udgifter på grund af færre flygtninge end budgetteret</t>
  </si>
  <si>
    <t>8.</t>
  </si>
  <si>
    <t>Merudgifter vedr. kommunal medfinansiering på sundhedsområdet (budget i h.t. KL´s tal)</t>
  </si>
  <si>
    <t>9.</t>
  </si>
  <si>
    <t>Ændring af generelle tilskud efter indgåelse af økonomiaftalen mellem Regeringen og Regionerne (vedr. kommunal medfinansiering)</t>
  </si>
  <si>
    <t>10.</t>
  </si>
  <si>
    <t>Ændring vedr. betaling til Udbetaling Danmark</t>
  </si>
  <si>
    <t>Ændringer i alt</t>
  </si>
  <si>
    <r>
      <rPr>
        <b/>
        <sz val="13"/>
        <rFont val="Calibri"/>
        <family val="2"/>
        <scheme val="minor"/>
      </rPr>
      <t>Social og Handicap</t>
    </r>
    <r>
      <rPr>
        <sz val="13"/>
        <rFont val="Calibri"/>
        <family val="2"/>
        <scheme val="minor"/>
      </rPr>
      <t>: Praktisk og personlig bistand §83 stigning som følge af ældre over 85 år - Bemærk yderligere 2,8 mio kr. under ældrepuljen</t>
    </r>
  </si>
  <si>
    <r>
      <rPr>
        <b/>
        <sz val="13"/>
        <rFont val="Calibri"/>
        <family val="2"/>
        <scheme val="minor"/>
      </rPr>
      <t>Social og Handicap</t>
    </r>
    <r>
      <rPr>
        <sz val="13"/>
        <rFont val="Calibri"/>
        <family val="2"/>
        <scheme val="minor"/>
      </rPr>
      <t>: Afregning - hidtil finansieret fra ældrepuljen</t>
    </r>
  </si>
  <si>
    <r>
      <t xml:space="preserve">Social og Handicap: </t>
    </r>
    <r>
      <rPr>
        <sz val="13"/>
        <rFont val="Calibri"/>
        <family val="2"/>
        <scheme val="minor"/>
      </rPr>
      <t>Udvidelse af krobsbårnehjælpemidler og hjælpemidler som følge af stigende efterspørgsel</t>
    </r>
  </si>
  <si>
    <t>S3B</t>
  </si>
  <si>
    <t>Budget til Beredskab</t>
  </si>
  <si>
    <t>Merudgifter på grund af elevtal pr. 5.9.2015 - flere klasser m.v.</t>
  </si>
  <si>
    <t>Samlet oversigt over forslag fra politiske partier og Direktionen til budget 2016 - 2018</t>
  </si>
  <si>
    <r>
      <rPr>
        <b/>
        <sz val="11"/>
        <rFont val="Arial"/>
        <family val="2"/>
      </rPr>
      <t>Direktionen</t>
    </r>
    <r>
      <rPr>
        <sz val="11"/>
        <rFont val="Arial"/>
        <family val="2"/>
      </rPr>
      <t xml:space="preserve"> - Kørsel</t>
    </r>
  </si>
  <si>
    <r>
      <rPr>
        <b/>
        <sz val="11"/>
        <rFont val="Arial"/>
        <family val="2"/>
      </rPr>
      <t>Direktionen</t>
    </r>
    <r>
      <rPr>
        <sz val="11"/>
        <rFont val="Arial"/>
        <family val="2"/>
      </rPr>
      <t xml:space="preserve"> - Alternative lokaler til Beredskabet ved evt. salg af den gamle Materielgår</t>
    </r>
  </si>
  <si>
    <t>Nye (partipolitiske+DIR) emner til budget:</t>
  </si>
  <si>
    <r>
      <rPr>
        <b/>
        <sz val="11"/>
        <rFont val="Arial"/>
        <family val="2"/>
      </rPr>
      <t>Direktionen</t>
    </r>
    <r>
      <rPr>
        <sz val="11"/>
        <rFont val="Arial"/>
        <family val="2"/>
      </rPr>
      <t xml:space="preserve"> - Ressourcetilførsel til arbejdsmarkedsområdet </t>
    </r>
  </si>
  <si>
    <r>
      <rPr>
        <b/>
        <sz val="13"/>
        <color theme="1"/>
        <rFont val="Calibri"/>
        <family val="2"/>
        <scheme val="minor"/>
      </rPr>
      <t>Direktionen</t>
    </r>
    <r>
      <rPr>
        <sz val="13"/>
        <color theme="1"/>
        <rFont val="Calibri"/>
        <family val="2"/>
        <scheme val="minor"/>
      </rPr>
      <t xml:space="preserve"> - Visionspulje</t>
    </r>
  </si>
  <si>
    <t>Likviditetsforbedring ved fremrykning af ejendomsskat</t>
  </si>
  <si>
    <t>udisponeret anlægspulje</t>
  </si>
  <si>
    <t>ekstra ældreområdet</t>
  </si>
  <si>
    <t>Afledt byforberedelser i forbindelse med kloakseparering - fortsættelse af pulje</t>
  </si>
  <si>
    <t>Multisal ved skolen i Agerbæk</t>
  </si>
  <si>
    <t>Hovedoversigt for budget 2016 - 2019</t>
  </si>
  <si>
    <t>Oversigt over ønsker til driftsbudget 2016 - 2019</t>
  </si>
  <si>
    <t>Oversigt over ønsker til anlægsprojekter i budget 2016 - 2019</t>
  </si>
  <si>
    <t>Samlet oversigt over indarbejdede forslag fra råderumskatalog 2016 - 2018</t>
  </si>
  <si>
    <t>Forventet ekstra midler til ældreområdet i Finansloven 2016</t>
  </si>
  <si>
    <t>effektiviseringer på det administrative område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</si>
</sst>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#,##0.0"/>
    <numFmt numFmtId="166" formatCode="_ * #,##0_ ;_ * \-#,##0_ ;_ * &quot;-&quot;??_ ;_ @_ "/>
    <numFmt numFmtId="167" formatCode="#,##0_ ;\-#,##0\ 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1"/>
      <color rgb="FF00B0F0"/>
      <name val="Calibri"/>
      <family val="2"/>
      <scheme val="minor"/>
    </font>
    <font>
      <sz val="13"/>
      <color theme="1" tint="4.9989318521683403E-2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11" fillId="0" borderId="0"/>
    <xf numFmtId="164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9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25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49" fontId="1" fillId="0" borderId="9" xfId="0" applyNumberFormat="1" applyFont="1" applyBorder="1" applyAlignment="1"/>
    <xf numFmtId="165" fontId="0" fillId="0" borderId="0" xfId="0" applyNumberFormat="1"/>
    <xf numFmtId="0" fontId="2" fillId="2" borderId="5" xfId="0" applyFont="1" applyFill="1" applyBorder="1"/>
    <xf numFmtId="0" fontId="6" fillId="0" borderId="0" xfId="2"/>
    <xf numFmtId="0" fontId="7" fillId="3" borderId="12" xfId="2" applyFont="1" applyFill="1" applyBorder="1" applyAlignment="1">
      <alignment horizontal="center" wrapText="1"/>
    </xf>
    <xf numFmtId="0" fontId="7" fillId="3" borderId="17" xfId="2" applyFont="1" applyFill="1" applyBorder="1" applyAlignment="1">
      <alignment horizontal="center"/>
    </xf>
    <xf numFmtId="0" fontId="8" fillId="0" borderId="0" xfId="2" applyFont="1" applyAlignment="1">
      <alignment horizontal="center"/>
    </xf>
    <xf numFmtId="0" fontId="7" fillId="3" borderId="18" xfId="2" applyFont="1" applyFill="1" applyBorder="1" applyAlignment="1">
      <alignment horizontal="center"/>
    </xf>
    <xf numFmtId="0" fontId="6" fillId="0" borderId="0" xfId="2" applyAlignment="1">
      <alignment horizontal="right"/>
    </xf>
    <xf numFmtId="0" fontId="9" fillId="0" borderId="12" xfId="2" applyFont="1" applyFill="1" applyBorder="1" applyAlignment="1">
      <alignment horizontal="center"/>
    </xf>
    <xf numFmtId="3" fontId="9" fillId="0" borderId="12" xfId="2" applyNumberFormat="1" applyFont="1" applyFill="1" applyBorder="1" applyAlignment="1">
      <alignment horizontal="right" wrapText="1"/>
    </xf>
    <xf numFmtId="0" fontId="6" fillId="0" borderId="15" xfId="2" applyFill="1" applyBorder="1" applyAlignment="1">
      <alignment horizontal="center"/>
    </xf>
    <xf numFmtId="3" fontId="9" fillId="0" borderId="15" xfId="2" applyNumberFormat="1" applyFont="1" applyFill="1" applyBorder="1" applyAlignment="1">
      <alignment wrapText="1"/>
    </xf>
    <xf numFmtId="0" fontId="6" fillId="0" borderId="15" xfId="2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0" borderId="18" xfId="0" applyFont="1" applyBorder="1"/>
    <xf numFmtId="0" fontId="2" fillId="0" borderId="12" xfId="0" applyFont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14" fillId="0" borderId="0" xfId="0" applyFont="1" applyAlignment="1" applyProtection="1">
      <alignment vertical="top" wrapText="1"/>
      <protection locked="0"/>
    </xf>
    <xf numFmtId="0" fontId="2" fillId="0" borderId="12" xfId="0" applyFont="1" applyBorder="1" applyAlignment="1">
      <alignment horizontal="left" vertical="center" wrapText="1"/>
    </xf>
    <xf numFmtId="0" fontId="0" fillId="0" borderId="0" xfId="0"/>
    <xf numFmtId="166" fontId="2" fillId="0" borderId="10" xfId="1" applyNumberFormat="1" applyFont="1" applyBorder="1"/>
    <xf numFmtId="3" fontId="2" fillId="0" borderId="9" xfId="0" applyNumberFormat="1" applyFont="1" applyBorder="1"/>
    <xf numFmtId="0" fontId="2" fillId="0" borderId="29" xfId="0" applyFont="1" applyBorder="1" applyAlignment="1">
      <alignment horizontal="center"/>
    </xf>
    <xf numFmtId="0" fontId="0" fillId="0" borderId="0" xfId="0"/>
    <xf numFmtId="0" fontId="2" fillId="0" borderId="3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36" xfId="0" applyNumberFormat="1" applyFont="1" applyBorder="1"/>
    <xf numFmtId="0" fontId="2" fillId="0" borderId="22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Border="1"/>
    <xf numFmtId="0" fontId="2" fillId="0" borderId="23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3" fontId="2" fillId="0" borderId="36" xfId="0" applyNumberFormat="1" applyFont="1" applyBorder="1" applyAlignment="1">
      <alignment wrapText="1"/>
    </xf>
    <xf numFmtId="166" fontId="2" fillId="0" borderId="36" xfId="1" applyNumberFormat="1" applyFont="1" applyBorder="1" applyAlignment="1">
      <alignment wrapText="1"/>
    </xf>
    <xf numFmtId="0" fontId="12" fillId="0" borderId="2" xfId="0" applyFont="1" applyFill="1" applyBorder="1"/>
    <xf numFmtId="0" fontId="2" fillId="0" borderId="18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wrapText="1"/>
    </xf>
    <xf numFmtId="0" fontId="12" fillId="0" borderId="33" xfId="0" applyFont="1" applyFill="1" applyBorder="1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3" fontId="12" fillId="0" borderId="33" xfId="0" applyNumberFormat="1" applyFont="1" applyFill="1" applyBorder="1"/>
    <xf numFmtId="0" fontId="2" fillId="0" borderId="37" xfId="0" applyFont="1" applyBorder="1"/>
    <xf numFmtId="3" fontId="2" fillId="0" borderId="37" xfId="0" applyNumberFormat="1" applyFont="1" applyBorder="1"/>
    <xf numFmtId="3" fontId="12" fillId="0" borderId="2" xfId="0" applyNumberFormat="1" applyFont="1" applyFill="1" applyBorder="1"/>
    <xf numFmtId="0" fontId="15" fillId="0" borderId="9" xfId="0" applyFont="1" applyFill="1" applyBorder="1" applyAlignment="1">
      <alignment horizontal="center"/>
    </xf>
    <xf numFmtId="3" fontId="15" fillId="0" borderId="9" xfId="0" applyNumberFormat="1" applyFont="1" applyBorder="1" applyAlignment="1">
      <alignment vertical="center"/>
    </xf>
    <xf numFmtId="0" fontId="2" fillId="0" borderId="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3" fontId="15" fillId="0" borderId="6" xfId="0" applyNumberFormat="1" applyFont="1" applyBorder="1" applyAlignment="1">
      <alignment vertical="center"/>
    </xf>
    <xf numFmtId="3" fontId="15" fillId="0" borderId="6" xfId="0" applyNumberFormat="1" applyFont="1" applyBorder="1"/>
    <xf numFmtId="0" fontId="15" fillId="0" borderId="7" xfId="0" applyFont="1" applyBorder="1" applyAlignment="1">
      <alignment vertical="center"/>
    </xf>
    <xf numFmtId="0" fontId="15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3" fontId="14" fillId="0" borderId="6" xfId="0" applyNumberFormat="1" applyFont="1" applyBorder="1"/>
    <xf numFmtId="0" fontId="15" fillId="0" borderId="6" xfId="0" applyFont="1" applyFill="1" applyBorder="1" applyAlignment="1">
      <alignment horizontal="center" vertical="center"/>
    </xf>
    <xf numFmtId="3" fontId="15" fillId="0" borderId="19" xfId="0" applyNumberFormat="1" applyFont="1" applyBorder="1" applyAlignment="1">
      <alignment vertical="center"/>
    </xf>
    <xf numFmtId="0" fontId="15" fillId="0" borderId="7" xfId="0" applyFont="1" applyBorder="1"/>
    <xf numFmtId="3" fontId="15" fillId="0" borderId="7" xfId="0" applyNumberFormat="1" applyFont="1" applyBorder="1"/>
    <xf numFmtId="0" fontId="15" fillId="0" borderId="6" xfId="0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vertical="center"/>
    </xf>
    <xf numFmtId="166" fontId="15" fillId="0" borderId="19" xfId="10" applyNumberFormat="1" applyFont="1" applyBorder="1" applyAlignment="1">
      <alignment vertical="center"/>
    </xf>
    <xf numFmtId="166" fontId="15" fillId="0" borderId="6" xfId="10" applyNumberFormat="1" applyFont="1" applyBorder="1" applyAlignment="1">
      <alignment vertical="center"/>
    </xf>
    <xf numFmtId="166" fontId="15" fillId="0" borderId="7" xfId="10" applyNumberFormat="1" applyFont="1" applyBorder="1" applyAlignment="1">
      <alignment vertical="center"/>
    </xf>
    <xf numFmtId="166" fontId="2" fillId="0" borderId="19" xfId="1" applyNumberFormat="1" applyFont="1" applyBorder="1"/>
    <xf numFmtId="166" fontId="2" fillId="0" borderId="6" xfId="1" applyNumberFormat="1" applyFont="1" applyBorder="1"/>
    <xf numFmtId="166" fontId="2" fillId="0" borderId="7" xfId="1" applyNumberFormat="1" applyFont="1" applyBorder="1"/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3" fontId="15" fillId="0" borderId="6" xfId="1" applyNumberFormat="1" applyFont="1" applyBorder="1"/>
    <xf numFmtId="0" fontId="2" fillId="0" borderId="7" xfId="0" applyFont="1" applyBorder="1" applyAlignment="1">
      <alignment horizontal="center" vertical="center"/>
    </xf>
    <xf numFmtId="3" fontId="2" fillId="0" borderId="43" xfId="1" applyNumberFormat="1" applyFont="1" applyBorder="1" applyAlignment="1">
      <alignment vertical="center" wrapText="1"/>
    </xf>
    <xf numFmtId="3" fontId="2" fillId="0" borderId="6" xfId="1" applyNumberFormat="1" applyFont="1" applyBorder="1" applyAlignment="1">
      <alignment horizontal="center" vertical="center"/>
    </xf>
    <xf numFmtId="3" fontId="2" fillId="0" borderId="6" xfId="1" applyNumberFormat="1" applyFont="1" applyBorder="1" applyAlignment="1">
      <alignment vertical="center"/>
    </xf>
    <xf numFmtId="3" fontId="2" fillId="0" borderId="43" xfId="1" applyNumberFormat="1" applyFont="1" applyBorder="1" applyAlignment="1">
      <alignment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167" fontId="2" fillId="0" borderId="7" xfId="11" applyNumberFormat="1" applyFont="1" applyBorder="1" applyAlignment="1">
      <alignment horizontal="center" vertical="center"/>
    </xf>
    <xf numFmtId="167" fontId="2" fillId="0" borderId="7" xfId="11" applyNumberFormat="1" applyFont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5" fillId="0" borderId="44" xfId="0" applyFont="1" applyBorder="1" applyAlignment="1">
      <alignment vertical="center" wrapText="1"/>
    </xf>
    <xf numFmtId="0" fontId="15" fillId="0" borderId="43" xfId="0" applyFont="1" applyBorder="1" applyAlignment="1">
      <alignment vertical="center" wrapText="1"/>
    </xf>
    <xf numFmtId="0" fontId="15" fillId="0" borderId="43" xfId="0" applyFont="1" applyBorder="1" applyAlignment="1">
      <alignment vertical="center"/>
    </xf>
    <xf numFmtId="0" fontId="2" fillId="0" borderId="43" xfId="0" applyFont="1" applyBorder="1"/>
    <xf numFmtId="0" fontId="2" fillId="0" borderId="43" xfId="0" applyFont="1" applyBorder="1" applyAlignment="1">
      <alignment wrapText="1"/>
    </xf>
    <xf numFmtId="0" fontId="2" fillId="0" borderId="43" xfId="0" applyFont="1" applyFill="1" applyBorder="1" applyAlignment="1">
      <alignment horizontal="left" wrapText="1"/>
    </xf>
    <xf numFmtId="0" fontId="15" fillId="0" borderId="43" xfId="0" applyFont="1" applyBorder="1" applyAlignment="1">
      <alignment wrapText="1"/>
    </xf>
    <xf numFmtId="0" fontId="15" fillId="0" borderId="43" xfId="0" applyFont="1" applyBorder="1"/>
    <xf numFmtId="0" fontId="2" fillId="0" borderId="43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4" fillId="0" borderId="43" xfId="0" applyFont="1" applyBorder="1" applyAlignment="1">
      <alignment wrapText="1"/>
    </xf>
    <xf numFmtId="0" fontId="2" fillId="0" borderId="45" xfId="0" applyFont="1" applyBorder="1"/>
    <xf numFmtId="0" fontId="15" fillId="0" borderId="4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/>
    </xf>
    <xf numFmtId="3" fontId="0" fillId="0" borderId="0" xfId="0" applyNumberFormat="1"/>
    <xf numFmtId="0" fontId="7" fillId="0" borderId="15" xfId="2" applyFont="1" applyBorder="1" applyAlignment="1"/>
    <xf numFmtId="3" fontId="7" fillId="0" borderId="15" xfId="2" applyNumberFormat="1" applyFont="1" applyBorder="1"/>
    <xf numFmtId="0" fontId="7" fillId="0" borderId="16" xfId="2" applyFont="1" applyFill="1" applyBorder="1" applyAlignment="1">
      <alignment horizontal="center" vertical="center"/>
    </xf>
    <xf numFmtId="0" fontId="7" fillId="0" borderId="15" xfId="2" applyFont="1" applyBorder="1" applyAlignment="1">
      <alignment wrapText="1"/>
    </xf>
    <xf numFmtId="0" fontId="7" fillId="0" borderId="16" xfId="2" applyFont="1" applyFill="1" applyBorder="1" applyAlignment="1">
      <alignment horizontal="center"/>
    </xf>
    <xf numFmtId="3" fontId="7" fillId="0" borderId="15" xfId="2" applyNumberFormat="1" applyFont="1" applyFill="1" applyBorder="1" applyAlignment="1">
      <alignment horizontal="right" wrapText="1"/>
    </xf>
    <xf numFmtId="0" fontId="7" fillId="0" borderId="15" xfId="2" applyFont="1" applyFill="1" applyBorder="1" applyAlignment="1">
      <alignment wrapText="1"/>
    </xf>
    <xf numFmtId="1" fontId="7" fillId="0" borderId="16" xfId="2" applyNumberFormat="1" applyFont="1" applyBorder="1" applyAlignment="1">
      <alignment horizontal="center" vertical="center" wrapText="1"/>
    </xf>
    <xf numFmtId="1" fontId="7" fillId="0" borderId="16" xfId="2" applyNumberFormat="1" applyFont="1" applyFill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3" fontId="7" fillId="0" borderId="15" xfId="2" applyNumberFormat="1" applyFont="1" applyBorder="1" applyAlignment="1">
      <alignment horizontal="right"/>
    </xf>
    <xf numFmtId="0" fontId="7" fillId="0" borderId="15" xfId="2" applyFont="1" applyBorder="1" applyAlignment="1">
      <alignment horizontal="left" vertical="center" wrapText="1"/>
    </xf>
    <xf numFmtId="0" fontId="7" fillId="0" borderId="16" xfId="2" applyFont="1" applyBorder="1" applyAlignment="1">
      <alignment horizontal="center" wrapText="1"/>
    </xf>
    <xf numFmtId="3" fontId="7" fillId="0" borderId="15" xfId="2" applyNumberFormat="1" applyFont="1" applyBorder="1" applyAlignment="1"/>
    <xf numFmtId="3" fontId="7" fillId="0" borderId="15" xfId="2" applyNumberFormat="1" applyFont="1" applyFill="1" applyBorder="1" applyAlignment="1"/>
    <xf numFmtId="0" fontId="7" fillId="0" borderId="15" xfId="2" applyFont="1" applyBorder="1" applyAlignment="1">
      <alignment horizontal="left" wrapText="1"/>
    </xf>
    <xf numFmtId="0" fontId="7" fillId="0" borderId="15" xfId="2" applyFont="1" applyFill="1" applyBorder="1" applyAlignment="1">
      <alignment horizontal="center"/>
    </xf>
    <xf numFmtId="165" fontId="7" fillId="0" borderId="15" xfId="2" applyNumberFormat="1" applyFont="1" applyFill="1" applyBorder="1" applyAlignment="1">
      <alignment horizontal="center" wrapText="1"/>
    </xf>
    <xf numFmtId="0" fontId="7" fillId="0" borderId="15" xfId="2" applyFont="1" applyFill="1" applyBorder="1" applyAlignment="1">
      <alignment horizontal="center" vertical="center" wrapText="1"/>
    </xf>
    <xf numFmtId="3" fontId="7" fillId="0" borderId="19" xfId="2" applyNumberFormat="1" applyFont="1" applyFill="1" applyBorder="1" applyAlignment="1">
      <alignment horizontal="right" wrapText="1"/>
    </xf>
    <xf numFmtId="3" fontId="7" fillId="0" borderId="14" xfId="2" applyNumberFormat="1" applyFont="1" applyFill="1" applyBorder="1" applyAlignment="1">
      <alignment horizontal="right" wrapText="1"/>
    </xf>
    <xf numFmtId="0" fontId="6" fillId="0" borderId="15" xfId="2" applyFont="1" applyBorder="1" applyAlignment="1">
      <alignment horizontal="center" vertical="center"/>
    </xf>
    <xf numFmtId="3" fontId="7" fillId="0" borderId="19" xfId="2" applyNumberFormat="1" applyFont="1" applyBorder="1" applyAlignment="1">
      <alignment horizontal="right"/>
    </xf>
    <xf numFmtId="0" fontId="7" fillId="0" borderId="15" xfId="2" applyFont="1" applyBorder="1" applyAlignment="1">
      <alignment horizontal="center"/>
    </xf>
    <xf numFmtId="0" fontId="7" fillId="0" borderId="16" xfId="2" applyFont="1" applyBorder="1" applyAlignment="1">
      <alignment horizontal="center" vertical="center"/>
    </xf>
    <xf numFmtId="3" fontId="7" fillId="0" borderId="14" xfId="2" applyNumberFormat="1" applyFont="1" applyBorder="1" applyAlignment="1">
      <alignment horizontal="right"/>
    </xf>
    <xf numFmtId="0" fontId="7" fillId="0" borderId="15" xfId="2" applyFont="1" applyFill="1" applyBorder="1" applyAlignment="1">
      <alignment horizontal="left" wrapText="1"/>
    </xf>
    <xf numFmtId="0" fontId="7" fillId="0" borderId="16" xfId="2" applyFont="1" applyFill="1" applyBorder="1" applyAlignment="1">
      <alignment horizontal="center" vertical="center" wrapText="1"/>
    </xf>
    <xf numFmtId="3" fontId="7" fillId="0" borderId="15" xfId="2" applyNumberFormat="1" applyFont="1" applyFill="1" applyBorder="1" applyAlignment="1">
      <alignment wrapText="1"/>
    </xf>
    <xf numFmtId="0" fontId="7" fillId="0" borderId="16" xfId="2" applyFont="1" applyFill="1" applyBorder="1" applyAlignment="1">
      <alignment horizontal="center" wrapText="1"/>
    </xf>
    <xf numFmtId="3" fontId="7" fillId="0" borderId="14" xfId="2" applyNumberFormat="1" applyFont="1" applyFill="1" applyBorder="1" applyAlignment="1">
      <alignment wrapText="1"/>
    </xf>
    <xf numFmtId="0" fontId="6" fillId="0" borderId="15" xfId="2" applyFont="1" applyBorder="1" applyAlignment="1"/>
    <xf numFmtId="0" fontId="7" fillId="0" borderId="15" xfId="2" applyFont="1" applyBorder="1"/>
    <xf numFmtId="0" fontId="7" fillId="0" borderId="15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wrapText="1"/>
    </xf>
    <xf numFmtId="0" fontId="7" fillId="0" borderId="15" xfId="2" applyFont="1" applyFill="1" applyBorder="1" applyAlignment="1">
      <alignment horizontal="center" wrapText="1"/>
    </xf>
    <xf numFmtId="0" fontId="7" fillId="0" borderId="20" xfId="2" applyFont="1" applyFill="1" applyBorder="1" applyAlignment="1">
      <alignment horizontal="left" wrapText="1"/>
    </xf>
    <xf numFmtId="0" fontId="7" fillId="0" borderId="13" xfId="2" applyFont="1" applyFill="1" applyBorder="1" applyAlignment="1">
      <alignment horizontal="center" wrapText="1"/>
    </xf>
    <xf numFmtId="3" fontId="7" fillId="0" borderId="13" xfId="2" applyNumberFormat="1" applyFont="1" applyFill="1" applyBorder="1" applyAlignment="1">
      <alignment wrapText="1"/>
    </xf>
    <xf numFmtId="0" fontId="7" fillId="0" borderId="15" xfId="2" applyFont="1" applyBorder="1" applyAlignment="1">
      <alignment horizontal="center" wrapText="1"/>
    </xf>
    <xf numFmtId="0" fontId="7" fillId="0" borderId="26" xfId="2" applyFont="1" applyFill="1" applyBorder="1" applyAlignment="1">
      <alignment horizontal="center"/>
    </xf>
    <xf numFmtId="0" fontId="7" fillId="0" borderId="26" xfId="2" applyFont="1" applyFill="1" applyBorder="1" applyAlignment="1">
      <alignment wrapText="1"/>
    </xf>
    <xf numFmtId="0" fontId="7" fillId="0" borderId="26" xfId="2" applyFont="1" applyBorder="1" applyAlignment="1">
      <alignment horizontal="center" wrapText="1"/>
    </xf>
    <xf numFmtId="3" fontId="7" fillId="0" borderId="26" xfId="2" applyNumberFormat="1" applyFont="1" applyFill="1" applyBorder="1" applyAlignment="1">
      <alignment horizontal="right" wrapText="1"/>
    </xf>
    <xf numFmtId="0" fontId="7" fillId="0" borderId="12" xfId="2" applyFont="1" applyFill="1" applyBorder="1" applyAlignment="1">
      <alignment horizontal="center"/>
    </xf>
    <xf numFmtId="0" fontId="9" fillId="0" borderId="12" xfId="2" applyFont="1" applyFill="1" applyBorder="1" applyAlignment="1">
      <alignment wrapText="1"/>
    </xf>
    <xf numFmtId="0" fontId="9" fillId="0" borderId="12" xfId="2" applyFont="1" applyBorder="1" applyAlignment="1">
      <alignment horizontal="center" wrapText="1"/>
    </xf>
    <xf numFmtId="0" fontId="17" fillId="0" borderId="0" xfId="0" applyFont="1"/>
    <xf numFmtId="0" fontId="18" fillId="0" borderId="7" xfId="0" applyFont="1" applyBorder="1" applyAlignment="1">
      <alignment horizontal="centerContinuous" vertical="center"/>
    </xf>
    <xf numFmtId="0" fontId="18" fillId="0" borderId="43" xfId="0" applyFont="1" applyBorder="1" applyAlignment="1">
      <alignment vertical="center" wrapText="1"/>
    </xf>
    <xf numFmtId="0" fontId="18" fillId="0" borderId="6" xfId="0" applyFont="1" applyFill="1" applyBorder="1" applyAlignment="1">
      <alignment horizontal="center"/>
    </xf>
    <xf numFmtId="3" fontId="18" fillId="0" borderId="6" xfId="0" applyNumberFormat="1" applyFont="1" applyBorder="1" applyAlignment="1">
      <alignment vertical="center"/>
    </xf>
    <xf numFmtId="3" fontId="4" fillId="0" borderId="0" xfId="0" applyNumberFormat="1" applyFont="1"/>
    <xf numFmtId="0" fontId="8" fillId="0" borderId="0" xfId="2" applyFont="1"/>
    <xf numFmtId="0" fontId="20" fillId="2" borderId="2" xfId="0" applyFont="1" applyFill="1" applyBorder="1" applyAlignment="1">
      <alignment horizontal="center" wrapText="1"/>
    </xf>
    <xf numFmtId="165" fontId="3" fillId="0" borderId="2" xfId="0" applyNumberFormat="1" applyFont="1" applyBorder="1"/>
    <xf numFmtId="0" fontId="20" fillId="0" borderId="0" xfId="0" applyFont="1"/>
    <xf numFmtId="0" fontId="3" fillId="0" borderId="8" xfId="0" applyFont="1" applyBorder="1"/>
    <xf numFmtId="0" fontId="20" fillId="0" borderId="8" xfId="0" applyFont="1" applyBorder="1"/>
    <xf numFmtId="0" fontId="20" fillId="0" borderId="6" xfId="0" applyFont="1" applyBorder="1"/>
    <xf numFmtId="165" fontId="20" fillId="0" borderId="6" xfId="0" applyNumberFormat="1" applyFont="1" applyBorder="1"/>
    <xf numFmtId="0" fontId="3" fillId="0" borderId="11" xfId="0" applyFont="1" applyBorder="1"/>
    <xf numFmtId="165" fontId="3" fillId="0" borderId="11" xfId="0" applyNumberFormat="1" applyFont="1" applyBorder="1"/>
    <xf numFmtId="0" fontId="3" fillId="0" borderId="6" xfId="0" applyFont="1" applyFill="1" applyBorder="1" applyAlignment="1">
      <alignment horizontal="left"/>
    </xf>
    <xf numFmtId="165" fontId="22" fillId="0" borderId="6" xfId="0" applyNumberFormat="1" applyFont="1" applyBorder="1"/>
    <xf numFmtId="165" fontId="23" fillId="0" borderId="6" xfId="0" applyNumberFormat="1" applyFont="1" applyBorder="1"/>
    <xf numFmtId="0" fontId="20" fillId="0" borderId="9" xfId="0" applyFont="1" applyBorder="1"/>
    <xf numFmtId="0" fontId="3" fillId="0" borderId="2" xfId="0" applyFont="1" applyFill="1" applyBorder="1" applyAlignment="1">
      <alignment horizontal="left" wrapText="1"/>
    </xf>
    <xf numFmtId="0" fontId="24" fillId="0" borderId="2" xfId="0" applyFont="1" applyBorder="1"/>
    <xf numFmtId="3" fontId="14" fillId="0" borderId="9" xfId="0" applyNumberFormat="1" applyFont="1" applyBorder="1"/>
    <xf numFmtId="0" fontId="14" fillId="0" borderId="6" xfId="0" applyFont="1" applyBorder="1" applyAlignment="1">
      <alignment vertical="center"/>
    </xf>
    <xf numFmtId="0" fontId="14" fillId="0" borderId="6" xfId="0" applyFont="1" applyBorder="1"/>
    <xf numFmtId="166" fontId="14" fillId="0" borderId="6" xfId="1" applyNumberFormat="1" applyFont="1" applyBorder="1"/>
    <xf numFmtId="3" fontId="14" fillId="0" borderId="6" xfId="1" applyNumberFormat="1" applyFont="1" applyBorder="1"/>
    <xf numFmtId="3" fontId="14" fillId="0" borderId="6" xfId="1" applyNumberFormat="1" applyFont="1" applyBorder="1" applyAlignment="1">
      <alignment vertical="center"/>
    </xf>
    <xf numFmtId="0" fontId="3" fillId="0" borderId="3" xfId="0" applyFont="1" applyBorder="1" applyAlignment="1">
      <alignment horizontal="left"/>
    </xf>
    <xf numFmtId="165" fontId="3" fillId="0" borderId="8" xfId="0" applyNumberFormat="1" applyFont="1" applyBorder="1"/>
    <xf numFmtId="0" fontId="3" fillId="0" borderId="4" xfId="0" applyFont="1" applyBorder="1" applyAlignment="1">
      <alignment horizontal="left"/>
    </xf>
    <xf numFmtId="165" fontId="3" fillId="0" borderId="9" xfId="0" applyNumberFormat="1" applyFont="1" applyBorder="1"/>
    <xf numFmtId="0" fontId="20" fillId="0" borderId="49" xfId="0" applyFont="1" applyBorder="1" applyAlignment="1">
      <alignment horizontal="left"/>
    </xf>
    <xf numFmtId="165" fontId="20" fillId="0" borderId="10" xfId="0" applyNumberFormat="1" applyFont="1" applyBorder="1"/>
    <xf numFmtId="0" fontId="20" fillId="0" borderId="6" xfId="0" applyFont="1" applyBorder="1" applyAlignment="1">
      <alignment wrapText="1"/>
    </xf>
    <xf numFmtId="0" fontId="6" fillId="0" borderId="0" xfId="2"/>
    <xf numFmtId="0" fontId="7" fillId="0" borderId="15" xfId="2" applyFont="1" applyFill="1" applyBorder="1" applyAlignment="1">
      <alignment wrapText="1"/>
    </xf>
    <xf numFmtId="0" fontId="7" fillId="3" borderId="17" xfId="2" applyFont="1" applyFill="1" applyBorder="1" applyAlignment="1">
      <alignment horizontal="center"/>
    </xf>
    <xf numFmtId="0" fontId="8" fillId="0" borderId="0" xfId="2" applyFont="1" applyAlignment="1">
      <alignment horizontal="center"/>
    </xf>
    <xf numFmtId="0" fontId="7" fillId="3" borderId="18" xfId="2" applyFont="1" applyFill="1" applyBorder="1" applyAlignment="1">
      <alignment horizontal="center"/>
    </xf>
    <xf numFmtId="0" fontId="6" fillId="0" borderId="0" xfId="2" applyAlignment="1">
      <alignment horizontal="right"/>
    </xf>
    <xf numFmtId="3" fontId="7" fillId="0" borderId="15" xfId="2" applyNumberFormat="1" applyFont="1" applyFill="1" applyBorder="1" applyAlignment="1">
      <alignment horizontal="right" wrapText="1"/>
    </xf>
    <xf numFmtId="0" fontId="8" fillId="0" borderId="0" xfId="2" applyFont="1"/>
    <xf numFmtId="0" fontId="7" fillId="0" borderId="15" xfId="2" applyFont="1" applyBorder="1" applyAlignment="1">
      <alignment horizontal="center" wrapText="1"/>
    </xf>
    <xf numFmtId="0" fontId="7" fillId="0" borderId="15" xfId="2" applyFont="1" applyFill="1" applyBorder="1" applyAlignment="1">
      <alignment horizontal="center"/>
    </xf>
    <xf numFmtId="0" fontId="7" fillId="0" borderId="15" xfId="2" applyFont="1" applyFill="1" applyBorder="1" applyAlignment="1">
      <alignment horizontal="left"/>
    </xf>
    <xf numFmtId="0" fontId="7" fillId="0" borderId="26" xfId="2" applyFont="1" applyFill="1" applyBorder="1" applyAlignment="1">
      <alignment horizontal="center"/>
    </xf>
    <xf numFmtId="0" fontId="7" fillId="0" borderId="26" xfId="2" applyFont="1" applyFill="1" applyBorder="1" applyAlignment="1">
      <alignment wrapText="1"/>
    </xf>
    <xf numFmtId="0" fontId="7" fillId="0" borderId="26" xfId="2" applyFont="1" applyBorder="1" applyAlignment="1">
      <alignment horizontal="center" wrapText="1"/>
    </xf>
    <xf numFmtId="0" fontId="7" fillId="0" borderId="12" xfId="2" applyFont="1" applyFill="1" applyBorder="1" applyAlignment="1">
      <alignment horizontal="center"/>
    </xf>
    <xf numFmtId="0" fontId="9" fillId="0" borderId="12" xfId="2" applyFont="1" applyFill="1" applyBorder="1" applyAlignment="1">
      <alignment wrapText="1"/>
    </xf>
    <xf numFmtId="0" fontId="9" fillId="0" borderId="12" xfId="2" applyFont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1" fillId="0" borderId="4" xfId="0" applyFont="1" applyFill="1" applyBorder="1"/>
    <xf numFmtId="49" fontId="1" fillId="0" borderId="9" xfId="0" applyNumberFormat="1" applyFont="1" applyBorder="1" applyAlignment="1"/>
    <xf numFmtId="0" fontId="2" fillId="2" borderId="5" xfId="0" applyFont="1" applyFill="1" applyBorder="1"/>
    <xf numFmtId="0" fontId="2" fillId="2" borderId="2" xfId="0" applyFont="1" applyFill="1" applyBorder="1" applyAlignment="1">
      <alignment horizontal="center" wrapText="1"/>
    </xf>
    <xf numFmtId="3" fontId="0" fillId="0" borderId="9" xfId="0" applyNumberFormat="1" applyBorder="1"/>
    <xf numFmtId="0" fontId="0" fillId="0" borderId="9" xfId="0" applyBorder="1"/>
    <xf numFmtId="0" fontId="0" fillId="0" borderId="2" xfId="0" applyBorder="1"/>
    <xf numFmtId="0" fontId="6" fillId="0" borderId="0" xfId="2" applyFont="1"/>
    <xf numFmtId="0" fontId="14" fillId="0" borderId="12" xfId="0" applyFont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wrapText="1"/>
    </xf>
    <xf numFmtId="3" fontId="14" fillId="0" borderId="10" xfId="0" applyNumberFormat="1" applyFont="1" applyBorder="1"/>
    <xf numFmtId="0" fontId="14" fillId="0" borderId="10" xfId="0" applyFont="1" applyFill="1" applyBorder="1" applyAlignment="1">
      <alignment horizontal="center"/>
    </xf>
    <xf numFmtId="0" fontId="14" fillId="0" borderId="23" xfId="0" applyFont="1" applyBorder="1" applyAlignment="1">
      <alignment horizontal="left" vertical="center" wrapText="1"/>
    </xf>
    <xf numFmtId="0" fontId="16" fillId="0" borderId="23" xfId="0" applyFont="1" applyBorder="1" applyAlignment="1">
      <alignment wrapText="1"/>
    </xf>
    <xf numFmtId="0" fontId="14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wrapText="1"/>
    </xf>
    <xf numFmtId="0" fontId="14" fillId="0" borderId="36" xfId="0" applyFont="1" applyFill="1" applyBorder="1" applyAlignment="1">
      <alignment horizontal="center"/>
    </xf>
    <xf numFmtId="0" fontId="14" fillId="0" borderId="23" xfId="0" applyFont="1" applyBorder="1" applyAlignment="1">
      <alignment wrapText="1"/>
    </xf>
    <xf numFmtId="0" fontId="7" fillId="0" borderId="15" xfId="2" applyFont="1" applyFill="1" applyBorder="1" applyAlignment="1"/>
    <xf numFmtId="3" fontId="2" fillId="0" borderId="15" xfId="0" applyNumberFormat="1" applyFont="1" applyBorder="1" applyAlignment="1">
      <alignment horizontal="center" wrapText="1"/>
    </xf>
    <xf numFmtId="0" fontId="0" fillId="0" borderId="56" xfId="0" applyBorder="1"/>
    <xf numFmtId="2" fontId="2" fillId="0" borderId="15" xfId="0" applyNumberFormat="1" applyFont="1" applyBorder="1" applyAlignment="1">
      <alignment wrapText="1"/>
    </xf>
    <xf numFmtId="3" fontId="2" fillId="0" borderId="15" xfId="0" applyNumberFormat="1" applyFont="1" applyBorder="1"/>
    <xf numFmtId="0" fontId="7" fillId="0" borderId="57" xfId="2" applyFont="1" applyFill="1" applyBorder="1" applyAlignment="1">
      <alignment wrapText="1"/>
    </xf>
    <xf numFmtId="0" fontId="7" fillId="0" borderId="57" xfId="2" applyFont="1" applyBorder="1" applyAlignment="1">
      <alignment horizontal="center" wrapText="1"/>
    </xf>
    <xf numFmtId="3" fontId="7" fillId="0" borderId="57" xfId="2" applyNumberFormat="1" applyFont="1" applyFill="1" applyBorder="1" applyAlignment="1">
      <alignment horizontal="right" wrapText="1"/>
    </xf>
    <xf numFmtId="0" fontId="2" fillId="0" borderId="37" xfId="0" applyFont="1" applyFill="1" applyBorder="1" applyAlignment="1">
      <alignment horizontal="center" wrapText="1"/>
    </xf>
    <xf numFmtId="0" fontId="2" fillId="0" borderId="58" xfId="0" applyFont="1" applyBorder="1" applyAlignment="1">
      <alignment wrapText="1"/>
    </xf>
    <xf numFmtId="0" fontId="9" fillId="3" borderId="12" xfId="2" applyFont="1" applyFill="1" applyBorder="1" applyAlignment="1">
      <alignment horizontal="center" wrapText="1"/>
    </xf>
    <xf numFmtId="3" fontId="26" fillId="0" borderId="26" xfId="2" applyNumberFormat="1" applyFont="1" applyFill="1" applyBorder="1" applyAlignment="1">
      <alignment horizontal="right" wrapText="1"/>
    </xf>
    <xf numFmtId="3" fontId="27" fillId="0" borderId="15" xfId="2" applyNumberFormat="1" applyFont="1" applyFill="1" applyBorder="1" applyAlignment="1">
      <alignment horizontal="right" wrapText="1"/>
    </xf>
    <xf numFmtId="0" fontId="27" fillId="0" borderId="15" xfId="2" applyFont="1" applyFill="1" applyBorder="1" applyAlignment="1">
      <alignment wrapText="1"/>
    </xf>
    <xf numFmtId="0" fontId="8" fillId="0" borderId="15" xfId="2" applyFont="1" applyFill="1" applyBorder="1" applyAlignment="1">
      <alignment horizontal="left" wrapText="1" indent="1"/>
    </xf>
    <xf numFmtId="3" fontId="27" fillId="0" borderId="12" xfId="2" applyNumberFormat="1" applyFont="1" applyFill="1" applyBorder="1" applyAlignment="1">
      <alignment horizontal="right" wrapText="1"/>
    </xf>
    <xf numFmtId="0" fontId="7" fillId="0" borderId="15" xfId="12" applyFont="1" applyFill="1" applyBorder="1" applyAlignment="1">
      <alignment wrapText="1"/>
    </xf>
    <xf numFmtId="0" fontId="7" fillId="0" borderId="15" xfId="12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wrapText="1"/>
    </xf>
    <xf numFmtId="166" fontId="2" fillId="0" borderId="7" xfId="1" applyNumberFormat="1" applyFont="1" applyFill="1" applyBorder="1"/>
    <xf numFmtId="3" fontId="2" fillId="0" borderId="6" xfId="0" applyNumberFormat="1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vertical="center"/>
    </xf>
    <xf numFmtId="166" fontId="2" fillId="0" borderId="6" xfId="1" applyNumberFormat="1" applyFont="1" applyFill="1" applyBorder="1"/>
    <xf numFmtId="166" fontId="14" fillId="0" borderId="6" xfId="1" applyNumberFormat="1" applyFont="1" applyFill="1" applyBorder="1"/>
    <xf numFmtId="166" fontId="2" fillId="0" borderId="19" xfId="1" applyNumberFormat="1" applyFont="1" applyFill="1" applyBorder="1"/>
    <xf numFmtId="3" fontId="2" fillId="0" borderId="6" xfId="0" applyNumberFormat="1" applyFont="1" applyFill="1" applyBorder="1"/>
    <xf numFmtId="0" fontId="2" fillId="0" borderId="12" xfId="0" applyFont="1" applyFill="1" applyBorder="1" applyAlignment="1">
      <alignment horizontal="center"/>
    </xf>
    <xf numFmtId="3" fontId="2" fillId="0" borderId="10" xfId="0" applyNumberFormat="1" applyFont="1" applyFill="1" applyBorder="1"/>
    <xf numFmtId="0" fontId="2" fillId="0" borderId="40" xfId="0" applyFont="1" applyFill="1" applyBorder="1" applyAlignment="1">
      <alignment wrapText="1"/>
    </xf>
    <xf numFmtId="166" fontId="2" fillId="0" borderId="36" xfId="1" applyNumberFormat="1" applyFont="1" applyFill="1" applyBorder="1"/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3" fontId="2" fillId="0" borderId="37" xfId="0" applyNumberFormat="1" applyFont="1" applyFill="1" applyBorder="1"/>
    <xf numFmtId="0" fontId="2" fillId="0" borderId="58" xfId="0" applyFont="1" applyFill="1" applyBorder="1" applyAlignment="1">
      <alignment wrapText="1"/>
    </xf>
    <xf numFmtId="3" fontId="14" fillId="0" borderId="6" xfId="0" applyNumberFormat="1" applyFont="1" applyFill="1" applyBorder="1"/>
    <xf numFmtId="0" fontId="2" fillId="0" borderId="10" xfId="0" quotePrefix="1" applyFont="1" applyFill="1" applyBorder="1" applyAlignment="1">
      <alignment horizontal="center" wrapText="1"/>
    </xf>
    <xf numFmtId="3" fontId="7" fillId="0" borderId="26" xfId="2" applyNumberFormat="1" applyFont="1" applyFill="1" applyBorder="1" applyAlignment="1">
      <alignment horizontal="left" wrapText="1"/>
    </xf>
    <xf numFmtId="0" fontId="7" fillId="0" borderId="26" xfId="2" applyFont="1" applyFill="1" applyBorder="1" applyAlignment="1">
      <alignment horizontal="center" wrapText="1"/>
    </xf>
    <xf numFmtId="0" fontId="28" fillId="0" borderId="51" xfId="0" applyFont="1" applyBorder="1" applyAlignment="1">
      <alignment horizontal="center" vertical="center"/>
    </xf>
    <xf numFmtId="0" fontId="28" fillId="0" borderId="52" xfId="0" applyFont="1" applyFill="1" applyBorder="1" applyAlignment="1">
      <alignment horizontal="left" wrapText="1" indent="1"/>
    </xf>
    <xf numFmtId="3" fontId="28" fillId="0" borderId="51" xfId="0" applyNumberFormat="1" applyFont="1" applyBorder="1"/>
    <xf numFmtId="0" fontId="28" fillId="0" borderId="6" xfId="0" applyFont="1" applyBorder="1" applyAlignment="1">
      <alignment horizontal="center" vertical="center"/>
    </xf>
    <xf numFmtId="0" fontId="28" fillId="0" borderId="4" xfId="0" applyFont="1" applyFill="1" applyBorder="1" applyAlignment="1">
      <alignment horizontal="left" indent="1"/>
    </xf>
    <xf numFmtId="0" fontId="28" fillId="0" borderId="7" xfId="0" applyFont="1" applyFill="1" applyBorder="1" applyAlignment="1">
      <alignment horizontal="left" indent="1"/>
    </xf>
    <xf numFmtId="3" fontId="28" fillId="0" borderId="6" xfId="0" applyNumberFormat="1" applyFont="1" applyBorder="1"/>
    <xf numFmtId="0" fontId="28" fillId="0" borderId="4" xfId="0" applyFont="1" applyFill="1" applyBorder="1" applyAlignment="1">
      <alignment horizontal="left" wrapText="1" indent="1"/>
    </xf>
    <xf numFmtId="0" fontId="28" fillId="0" borderId="6" xfId="0" applyFont="1" applyFill="1" applyBorder="1" applyAlignment="1">
      <alignment horizontal="left" wrapText="1" indent="1"/>
    </xf>
    <xf numFmtId="0" fontId="28" fillId="0" borderId="50" xfId="0" applyFont="1" applyBorder="1"/>
    <xf numFmtId="0" fontId="29" fillId="0" borderId="55" xfId="0" applyFont="1" applyBorder="1"/>
    <xf numFmtId="0" fontId="28" fillId="0" borderId="53" xfId="0" applyFont="1" applyFill="1" applyBorder="1"/>
    <xf numFmtId="3" fontId="28" fillId="0" borderId="54" xfId="0" applyNumberFormat="1" applyFont="1" applyBorder="1"/>
    <xf numFmtId="0" fontId="28" fillId="0" borderId="7" xfId="0" applyFont="1" applyFill="1" applyBorder="1" applyAlignment="1">
      <alignment horizontal="left" wrapText="1" indent="1"/>
    </xf>
    <xf numFmtId="0" fontId="3" fillId="0" borderId="1" xfId="0" applyFont="1" applyBorder="1" applyAlignment="1">
      <alignment horizontal="center" vertical="center"/>
    </xf>
    <xf numFmtId="0" fontId="10" fillId="3" borderId="21" xfId="2" applyFont="1" applyFill="1" applyBorder="1" applyAlignment="1">
      <alignment horizontal="center"/>
    </xf>
    <xf numFmtId="0" fontId="7" fillId="3" borderId="22" xfId="2" applyFont="1" applyFill="1" applyBorder="1" applyAlignment="1">
      <alignment horizontal="center"/>
    </xf>
    <xf numFmtId="0" fontId="10" fillId="3" borderId="21" xfId="2" applyFont="1" applyFill="1" applyBorder="1" applyAlignment="1"/>
    <xf numFmtId="0" fontId="7" fillId="3" borderId="22" xfId="2" applyFont="1" applyFill="1" applyBorder="1" applyAlignment="1"/>
    <xf numFmtId="0" fontId="10" fillId="3" borderId="23" xfId="2" applyFont="1" applyFill="1" applyBorder="1" applyAlignment="1">
      <alignment horizontal="center" vertical="center"/>
    </xf>
    <xf numFmtId="0" fontId="6" fillId="0" borderId="24" xfId="2" applyBorder="1" applyAlignment="1">
      <alignment horizontal="center" vertical="center"/>
    </xf>
    <xf numFmtId="0" fontId="6" fillId="0" borderId="25" xfId="2" applyBorder="1" applyAlignment="1">
      <alignment horizontal="center" vertical="center"/>
    </xf>
    <xf numFmtId="0" fontId="9" fillId="0" borderId="23" xfId="2" applyFont="1" applyFill="1" applyBorder="1" applyAlignment="1"/>
    <xf numFmtId="0" fontId="6" fillId="0" borderId="25" xfId="2" applyBorder="1" applyAlignment="1"/>
    <xf numFmtId="0" fontId="7" fillId="3" borderId="21" xfId="2" applyFont="1" applyFill="1" applyBorder="1" applyAlignment="1">
      <alignment horizontal="center"/>
    </xf>
    <xf numFmtId="0" fontId="7" fillId="3" borderId="21" xfId="2" applyFont="1" applyFill="1" applyBorder="1" applyAlignment="1"/>
    <xf numFmtId="0" fontId="7" fillId="3" borderId="23" xfId="2" applyFont="1" applyFill="1" applyBorder="1" applyAlignment="1">
      <alignment horizontal="center" vertical="center"/>
    </xf>
    <xf numFmtId="0" fontId="12" fillId="0" borderId="32" xfId="0" applyFont="1" applyBorder="1" applyAlignment="1"/>
    <xf numFmtId="0" fontId="12" fillId="0" borderId="41" xfId="0" applyFont="1" applyBorder="1" applyAlignment="1"/>
    <xf numFmtId="0" fontId="12" fillId="2" borderId="5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0" xfId="0" applyFont="1" applyFill="1" applyBorder="1" applyAlignment="1"/>
    <xf numFmtId="0" fontId="12" fillId="2" borderId="38" xfId="0" applyFont="1" applyFill="1" applyBorder="1" applyAlignment="1"/>
    <xf numFmtId="0" fontId="12" fillId="2" borderId="31" xfId="0" applyFont="1" applyFill="1" applyBorder="1" applyAlignment="1"/>
    <xf numFmtId="0" fontId="12" fillId="2" borderId="39" xfId="0" applyFont="1" applyFill="1" applyBorder="1" applyAlignment="1"/>
    <xf numFmtId="0" fontId="14" fillId="0" borderId="47" xfId="0" applyFont="1" applyBorder="1" applyAlignment="1">
      <alignment wrapText="1"/>
    </xf>
    <xf numFmtId="0" fontId="25" fillId="0" borderId="48" xfId="0" applyFont="1" applyBorder="1" applyAlignment="1">
      <alignment wrapText="1"/>
    </xf>
    <xf numFmtId="0" fontId="12" fillId="0" borderId="42" xfId="0" applyFont="1" applyBorder="1" applyAlignment="1"/>
    <xf numFmtId="0" fontId="2" fillId="0" borderId="34" xfId="0" applyFont="1" applyBorder="1" applyAlignment="1"/>
    <xf numFmtId="0" fontId="12" fillId="0" borderId="5" xfId="0" applyFont="1" applyBorder="1" applyAlignment="1"/>
    <xf numFmtId="0" fontId="0" fillId="0" borderId="28" xfId="0" applyBorder="1" applyAlignment="1"/>
    <xf numFmtId="0" fontId="12" fillId="5" borderId="5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2" fillId="5" borderId="8" xfId="0" applyFont="1" applyFill="1" applyBorder="1" applyAlignment="1">
      <alignment horizontal="center"/>
    </xf>
    <xf numFmtId="0" fontId="12" fillId="5" borderId="35" xfId="0" applyFont="1" applyFill="1" applyBorder="1" applyAlignment="1">
      <alignment horizontal="center"/>
    </xf>
    <xf numFmtId="0" fontId="12" fillId="5" borderId="3" xfId="0" applyFont="1" applyFill="1" applyBorder="1" applyAlignment="1"/>
    <xf numFmtId="0" fontId="12" fillId="5" borderId="38" xfId="0" applyFont="1" applyFill="1" applyBorder="1" applyAlignment="1"/>
    <xf numFmtId="0" fontId="12" fillId="5" borderId="46" xfId="0" applyFont="1" applyFill="1" applyBorder="1" applyAlignment="1"/>
    <xf numFmtId="0" fontId="12" fillId="5" borderId="39" xfId="0" applyFont="1" applyFill="1" applyBorder="1" applyAlignment="1"/>
  </cellXfs>
  <cellStyles count="43">
    <cellStyle name="Komma" xfId="1" builtinId="3"/>
    <cellStyle name="Komma 2" xfId="4"/>
    <cellStyle name="Komma 2 2" xfId="5"/>
    <cellStyle name="Komma 2 2 2" xfId="9"/>
    <cellStyle name="Komma 2 2 2 2" xfId="24"/>
    <cellStyle name="Komma 2 2 2 2 2" xfId="41"/>
    <cellStyle name="Komma 2 2 2 3" xfId="32"/>
    <cellStyle name="Komma 2 2 2 4" xfId="17"/>
    <cellStyle name="Komma 2 2 3" xfId="20"/>
    <cellStyle name="Komma 2 2 3 2" xfId="37"/>
    <cellStyle name="Komma 2 2 4" xfId="28"/>
    <cellStyle name="Komma 2 3" xfId="7"/>
    <cellStyle name="Komma 2 3 2" xfId="22"/>
    <cellStyle name="Komma 2 3 2 2" xfId="39"/>
    <cellStyle name="Komma 2 3 3" xfId="30"/>
    <cellStyle name="Komma 2 3 4" xfId="16"/>
    <cellStyle name="Komma 2 4" xfId="6"/>
    <cellStyle name="Komma 2 4 2" xfId="11"/>
    <cellStyle name="Komma 2 4 2 2" xfId="34"/>
    <cellStyle name="Komma 2 4 3" xfId="21"/>
    <cellStyle name="Komma 2 4 3 2" xfId="38"/>
    <cellStyle name="Komma 2 4 4" xfId="29"/>
    <cellStyle name="Komma 2 4 5" xfId="15"/>
    <cellStyle name="Komma 2 5" xfId="18"/>
    <cellStyle name="Komma 2 5 2" xfId="35"/>
    <cellStyle name="Komma 2 6" xfId="27"/>
    <cellStyle name="Komma 2 7" xfId="14"/>
    <cellStyle name="Komma 3" xfId="10"/>
    <cellStyle name="Komma 3 2" xfId="25"/>
    <cellStyle name="Komma 3 2 2" xfId="42"/>
    <cellStyle name="Komma 3 3" xfId="33"/>
    <cellStyle name="Komma 4" xfId="8"/>
    <cellStyle name="Komma 4 2" xfId="23"/>
    <cellStyle name="Komma 4 2 2" xfId="40"/>
    <cellStyle name="Komma 4 3" xfId="31"/>
    <cellStyle name="Komma 5" xfId="19"/>
    <cellStyle name="Komma 5 2" xfId="36"/>
    <cellStyle name="Komma 6" xfId="26"/>
    <cellStyle name="Normal" xfId="0" builtinId="0"/>
    <cellStyle name="Normal 2" xfId="2"/>
    <cellStyle name="Normal 2 2" xfId="3"/>
    <cellStyle name="Normal 2 2 2" xfId="13"/>
    <cellStyle name="Normal 2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>
      <selection activeCell="B4" sqref="B4"/>
    </sheetView>
  </sheetViews>
  <sheetFormatPr defaultRowHeight="15" x14ac:dyDescent="0.25"/>
  <cols>
    <col min="1" max="1" width="2.7109375" style="207" customWidth="1"/>
    <col min="2" max="2" width="54" customWidth="1"/>
    <col min="3" max="6" width="10.42578125" customWidth="1"/>
  </cols>
  <sheetData>
    <row r="1" spans="2:7" ht="25.5" customHeight="1" thickBot="1" x14ac:dyDescent="0.3">
      <c r="B1" s="281" t="s">
        <v>497</v>
      </c>
      <c r="C1" s="281"/>
      <c r="D1" s="281"/>
      <c r="E1" s="281"/>
      <c r="F1" s="281"/>
    </row>
    <row r="2" spans="2:7" ht="36" customHeight="1" thickBot="1" x14ac:dyDescent="0.35">
      <c r="B2" s="5" t="s">
        <v>0</v>
      </c>
      <c r="C2" s="162" t="s">
        <v>423</v>
      </c>
      <c r="D2" s="162" t="s">
        <v>424</v>
      </c>
      <c r="E2" s="162" t="s">
        <v>425</v>
      </c>
      <c r="F2" s="162" t="s">
        <v>426</v>
      </c>
      <c r="G2" s="1"/>
    </row>
    <row r="3" spans="2:7" ht="15.75" thickBot="1" x14ac:dyDescent="0.3">
      <c r="B3" s="2"/>
      <c r="C3" s="3" t="s">
        <v>1</v>
      </c>
      <c r="D3" s="3"/>
      <c r="E3" s="3"/>
      <c r="F3" s="3"/>
    </row>
    <row r="4" spans="2:7" s="164" customFormat="1" ht="20.85" customHeight="1" x14ac:dyDescent="0.3">
      <c r="B4" s="183" t="s">
        <v>420</v>
      </c>
      <c r="C4" s="184">
        <v>-101.8</v>
      </c>
      <c r="D4" s="184">
        <v>-91.2</v>
      </c>
      <c r="E4" s="184">
        <v>-92.7</v>
      </c>
      <c r="F4" s="184">
        <v>-93.6</v>
      </c>
    </row>
    <row r="5" spans="2:7" s="164" customFormat="1" ht="20.85" customHeight="1" x14ac:dyDescent="0.3">
      <c r="B5" s="187" t="s">
        <v>430</v>
      </c>
      <c r="C5" s="188">
        <f>+'Tekniske ændringer'!C17/1000000</f>
        <v>-5.7575500000000002</v>
      </c>
      <c r="D5" s="188">
        <f>+'Tekniske ændringer'!D17/1000000</f>
        <v>-6.3576800000000002</v>
      </c>
      <c r="E5" s="188">
        <f>+'Tekniske ændringer'!E17/1000000</f>
        <v>-6.7746599999999999</v>
      </c>
      <c r="F5" s="188">
        <f>+'Tekniske ændringer'!F17/1000000</f>
        <v>-7.2421300000000004</v>
      </c>
    </row>
    <row r="6" spans="2:7" s="164" customFormat="1" ht="20.85" customHeight="1" thickBot="1" x14ac:dyDescent="0.35">
      <c r="B6" s="185" t="s">
        <v>431</v>
      </c>
      <c r="C6" s="186">
        <f>+C4+C5</f>
        <v>-107.55754999999999</v>
      </c>
      <c r="D6" s="186">
        <f t="shared" ref="D6:E6" si="0">+D4+D5</f>
        <v>-97.557680000000005</v>
      </c>
      <c r="E6" s="186">
        <f t="shared" si="0"/>
        <v>-99.47466</v>
      </c>
      <c r="F6" s="186">
        <f>+F4+F5</f>
        <v>-100.84213</v>
      </c>
    </row>
    <row r="7" spans="2:7" s="164" customFormat="1" ht="20.85" customHeight="1" x14ac:dyDescent="0.3">
      <c r="B7" s="165" t="s">
        <v>3</v>
      </c>
      <c r="C7" s="166"/>
      <c r="D7" s="166"/>
      <c r="E7" s="166"/>
      <c r="F7" s="166"/>
    </row>
    <row r="8" spans="2:7" s="164" customFormat="1" ht="20.85" customHeight="1" x14ac:dyDescent="0.3">
      <c r="B8" s="167" t="s">
        <v>421</v>
      </c>
      <c r="C8" s="167">
        <v>8.1</v>
      </c>
      <c r="D8" s="167">
        <v>12.2</v>
      </c>
      <c r="E8" s="167">
        <v>12.2</v>
      </c>
      <c r="F8" s="167">
        <v>12.2</v>
      </c>
    </row>
    <row r="9" spans="2:7" s="164" customFormat="1" ht="20.85" customHeight="1" x14ac:dyDescent="0.3">
      <c r="B9" s="167" t="s">
        <v>6</v>
      </c>
      <c r="C9" s="168">
        <f>-Råderumkatalog!E76/1000000</f>
        <v>-35.581167000000001</v>
      </c>
      <c r="D9" s="168">
        <f>-Råderumkatalog!F76/1000000</f>
        <v>-42.704999999999998</v>
      </c>
      <c r="E9" s="168">
        <f>-Råderumkatalog!G76/1000000</f>
        <v>-41.73</v>
      </c>
      <c r="F9" s="168">
        <f>-Råderumkatalog!G76/1000000</f>
        <v>-41.73</v>
      </c>
    </row>
    <row r="10" spans="2:7" s="164" customFormat="1" ht="36.950000000000003" x14ac:dyDescent="0.35">
      <c r="B10" s="189" t="s">
        <v>492</v>
      </c>
      <c r="C10" s="168">
        <v>-18</v>
      </c>
      <c r="D10" s="168"/>
      <c r="E10" s="168"/>
      <c r="F10" s="168"/>
    </row>
    <row r="11" spans="2:7" s="164" customFormat="1" ht="36.950000000000003" x14ac:dyDescent="0.35">
      <c r="B11" s="189" t="s">
        <v>448</v>
      </c>
      <c r="C11" s="168">
        <f>+'Forslag fra A&amp;I'!D18/1000000</f>
        <v>-1.325</v>
      </c>
      <c r="D11" s="168">
        <f>+'Forslag fra A&amp;I'!E18/1000000</f>
        <v>-1.83</v>
      </c>
      <c r="E11" s="168">
        <f>+'Forslag fra A&amp;I'!F18/1000000</f>
        <v>-1.83</v>
      </c>
      <c r="F11" s="168">
        <f>+'Forslag fra A&amp;I'!G18/1000000</f>
        <v>-1.83</v>
      </c>
    </row>
    <row r="12" spans="2:7" s="164" customFormat="1" ht="20.85" customHeight="1" x14ac:dyDescent="0.3">
      <c r="B12" s="167" t="s">
        <v>489</v>
      </c>
      <c r="C12" s="168">
        <f>+'Forslag fra politiske partier'!D20/1000000</f>
        <v>1.9</v>
      </c>
      <c r="D12" s="168">
        <f>+'Forslag fra politiske partier'!E20/1000000</f>
        <v>2.75</v>
      </c>
      <c r="E12" s="168">
        <f>+'Forslag fra politiske partier'!F20/1000000</f>
        <v>2.75</v>
      </c>
      <c r="F12" s="168">
        <f>+'Forslag fra politiske partier'!G20/1000000</f>
        <v>2.75</v>
      </c>
    </row>
    <row r="13" spans="2:7" s="164" customFormat="1" ht="20.85" customHeight="1" x14ac:dyDescent="0.3">
      <c r="B13" s="167" t="s">
        <v>7</v>
      </c>
      <c r="C13" s="168">
        <f>+'Nye driftsønsker'!D38/1000000</f>
        <v>20.482939999999999</v>
      </c>
      <c r="D13" s="168">
        <f>+'Nye driftsønsker'!E38/1000000</f>
        <v>20.515940000000001</v>
      </c>
      <c r="E13" s="168">
        <f>+'Nye driftsønsker'!F38/1000000</f>
        <v>20.603940000000001</v>
      </c>
      <c r="F13" s="168">
        <f>+'Nye driftsønsker'!G38/1000000</f>
        <v>20.88194</v>
      </c>
    </row>
    <row r="14" spans="2:7" s="164" customFormat="1" ht="20.85" customHeight="1" thickBot="1" x14ac:dyDescent="0.35">
      <c r="B14" s="167" t="s">
        <v>428</v>
      </c>
      <c r="C14" s="168">
        <f>SUM(C8:C13)*1.6%-C10*1.6%</f>
        <v>-0.10277163200000006</v>
      </c>
      <c r="D14" s="168">
        <f>SUM(D8:D13)*1.016*1.016-(SUM(D8:D13))</f>
        <v>-0.29253159936000017</v>
      </c>
      <c r="E14" s="168">
        <f>SUM(E8:E13)*1.016*1.016*1.016-(SUM(E8:E13))</f>
        <v>-0.39047232690175981</v>
      </c>
      <c r="F14" s="168">
        <f>SUM(F8:F13)*1.016*1.016*1.016*1.016-(SUM(F8:F13))</f>
        <v>-0.50659326316118047</v>
      </c>
    </row>
    <row r="15" spans="2:7" s="164" customFormat="1" ht="20.85" customHeight="1" x14ac:dyDescent="0.3">
      <c r="B15" s="169" t="s">
        <v>4</v>
      </c>
      <c r="C15" s="170">
        <f>SUM(C6:C14)</f>
        <v>-132.083548632</v>
      </c>
      <c r="D15" s="170">
        <f t="shared" ref="D15:F15" si="1">SUM(D6:D14)</f>
        <v>-106.91927159936002</v>
      </c>
      <c r="E15" s="170">
        <f t="shared" si="1"/>
        <v>-107.87119232690178</v>
      </c>
      <c r="F15" s="170">
        <f t="shared" si="1"/>
        <v>-109.07678326316119</v>
      </c>
    </row>
    <row r="16" spans="2:7" s="164" customFormat="1" ht="20.85" customHeight="1" x14ac:dyDescent="0.3">
      <c r="B16" s="171" t="s">
        <v>427</v>
      </c>
      <c r="C16" s="172">
        <f>+'Nye anlægsønsker'!D81/1000000</f>
        <v>75.316609999999997</v>
      </c>
      <c r="D16" s="172">
        <f>+'Nye anlægsønsker'!E81/1000000</f>
        <v>66.494299999999996</v>
      </c>
      <c r="E16" s="172">
        <f>+'Nye anlægsønsker'!F81/1000000</f>
        <v>39.484400000000001</v>
      </c>
      <c r="F16" s="172">
        <f>+'Nye anlægsønsker'!G81/100000</f>
        <v>0</v>
      </c>
    </row>
    <row r="17" spans="2:6" s="164" customFormat="1" ht="20.85" customHeight="1" x14ac:dyDescent="0.3">
      <c r="B17" s="171" t="s">
        <v>380</v>
      </c>
      <c r="C17" s="173">
        <f>+'Nye anlægsønsker'!D82/1000000</f>
        <v>10.327999999999999</v>
      </c>
      <c r="D17" s="173">
        <f>+'Nye anlægsønsker'!E82/1000000</f>
        <v>24.171779000000001</v>
      </c>
      <c r="E17" s="173">
        <f>+'Nye anlægsønsker'!F82/1000000</f>
        <v>44.466450000000002</v>
      </c>
      <c r="F17" s="173">
        <f>+'Nye anlægsønsker'!G82/1000000</f>
        <v>83.330699999999993</v>
      </c>
    </row>
    <row r="18" spans="2:6" s="164" customFormat="1" ht="20.85" customHeight="1" x14ac:dyDescent="0.3">
      <c r="B18" s="174" t="s">
        <v>422</v>
      </c>
      <c r="C18" s="173">
        <f>SUM(C16:C17)*0.016</f>
        <v>1.3703137599999999</v>
      </c>
      <c r="D18" s="173">
        <f>SUM(D16:D17)*0.016</f>
        <v>1.4506572639999999</v>
      </c>
      <c r="E18" s="173">
        <f>SUM(E16:E17)*0.016</f>
        <v>1.3432136000000001</v>
      </c>
      <c r="F18" s="173">
        <f>SUM(F16:F17)*0.016</f>
        <v>1.3332911999999999</v>
      </c>
    </row>
    <row r="19" spans="2:6" s="164" customFormat="1" ht="20.85" customHeight="1" thickBot="1" x14ac:dyDescent="0.35">
      <c r="B19" s="171" t="s">
        <v>5</v>
      </c>
      <c r="C19" s="172">
        <v>31.5</v>
      </c>
      <c r="D19" s="172">
        <v>38</v>
      </c>
      <c r="E19" s="172">
        <v>47.7</v>
      </c>
      <c r="F19" s="172">
        <v>49.7</v>
      </c>
    </row>
    <row r="20" spans="2:6" s="164" customFormat="1" ht="20.85" customHeight="1" thickBot="1" x14ac:dyDescent="0.35">
      <c r="B20" s="175" t="s">
        <v>2</v>
      </c>
      <c r="C20" s="163">
        <f>SUM(C15:C19)</f>
        <v>-13.568624872000001</v>
      </c>
      <c r="D20" s="163">
        <f>SUM(D15:D19)</f>
        <v>23.19746466463998</v>
      </c>
      <c r="E20" s="163">
        <f>SUM(E15:E19)</f>
        <v>25.122871273098234</v>
      </c>
      <c r="F20" s="163">
        <f>SUM(F15:F19)</f>
        <v>25.287207936838808</v>
      </c>
    </row>
    <row r="21" spans="2:6" s="164" customFormat="1" ht="20.85" customHeight="1" thickBot="1" x14ac:dyDescent="0.35">
      <c r="B21" s="176" t="s">
        <v>415</v>
      </c>
      <c r="C21" s="163">
        <f>186-C20</f>
        <v>199.56862487199999</v>
      </c>
      <c r="D21" s="163">
        <f>C21-D20</f>
        <v>176.37116020735999</v>
      </c>
      <c r="E21" s="163">
        <f>D21-E20</f>
        <v>151.24828893426175</v>
      </c>
      <c r="F21" s="163">
        <f>E21-F20</f>
        <v>125.96108099742294</v>
      </c>
    </row>
    <row r="23" spans="2:6" x14ac:dyDescent="0.25">
      <c r="C23" s="4"/>
      <c r="D23" s="4"/>
      <c r="E23" s="4"/>
      <c r="F23" s="4"/>
    </row>
  </sheetData>
  <mergeCells count="1">
    <mergeCell ref="B1:F1"/>
  </mergeCells>
  <pageMargins left="0.2" right="0.10909090909090909" top="0.75" bottom="0.75" header="0.3" footer="0.3"/>
  <pageSetup paperSize="9" orientation="portrait" r:id="rId1"/>
  <headerFooter>
    <oddFooter>&amp;Ldok. nr. 129935-15&amp;Csag nr. 15-314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topLeftCell="B1" zoomScaleNormal="100" workbookViewId="0">
      <pane ySplit="4" topLeftCell="A26" activePane="bottomLeft" state="frozen"/>
      <selection pane="bottomLeft" activeCell="B49" sqref="B49"/>
    </sheetView>
  </sheetViews>
  <sheetFormatPr defaultColWidth="8.85546875" defaultRowHeight="15" x14ac:dyDescent="0.25"/>
  <cols>
    <col min="1" max="1" width="6.42578125" hidden="1" customWidth="1"/>
    <col min="2" max="2" width="51.5703125" customWidth="1"/>
    <col min="3" max="3" width="10.85546875" customWidth="1"/>
    <col min="4" max="5" width="12.42578125" customWidth="1"/>
    <col min="6" max="7" width="11.42578125" customWidth="1"/>
  </cols>
  <sheetData>
    <row r="1" spans="1:7" ht="15.75" x14ac:dyDescent="0.25">
      <c r="A1" s="6"/>
      <c r="B1" s="197" t="s">
        <v>500</v>
      </c>
      <c r="C1" s="9"/>
      <c r="D1" s="6"/>
      <c r="E1" s="6"/>
      <c r="F1" s="6"/>
      <c r="G1" s="6"/>
    </row>
    <row r="2" spans="1:7" ht="15.4" x14ac:dyDescent="0.3">
      <c r="A2" s="6"/>
      <c r="B2" s="6"/>
      <c r="C2" s="6"/>
      <c r="D2" s="6"/>
      <c r="E2" s="6"/>
      <c r="F2" s="6"/>
      <c r="G2" s="11" t="s">
        <v>8</v>
      </c>
    </row>
    <row r="3" spans="1:7" ht="20.45" customHeight="1" x14ac:dyDescent="0.25">
      <c r="A3" s="282" t="s">
        <v>9</v>
      </c>
      <c r="B3" s="284" t="s">
        <v>10</v>
      </c>
      <c r="C3" s="8"/>
      <c r="D3" s="286" t="s">
        <v>11</v>
      </c>
      <c r="E3" s="287"/>
      <c r="F3" s="287"/>
      <c r="G3" s="288"/>
    </row>
    <row r="4" spans="1:7" ht="21.6" customHeight="1" x14ac:dyDescent="0.25">
      <c r="A4" s="283"/>
      <c r="B4" s="285"/>
      <c r="C4" s="10" t="s">
        <v>12</v>
      </c>
      <c r="D4" s="7">
        <v>2015</v>
      </c>
      <c r="E4" s="7">
        <v>2016</v>
      </c>
      <c r="F4" s="7">
        <v>2017</v>
      </c>
      <c r="G4" s="7">
        <v>2018</v>
      </c>
    </row>
    <row r="5" spans="1:7" ht="29.45" x14ac:dyDescent="0.3">
      <c r="A5" s="110">
        <v>2</v>
      </c>
      <c r="B5" s="111" t="s">
        <v>13</v>
      </c>
      <c r="C5" s="112" t="s">
        <v>14</v>
      </c>
      <c r="D5" s="113"/>
      <c r="E5" s="113">
        <v>478000</v>
      </c>
      <c r="F5" s="113">
        <v>478000</v>
      </c>
      <c r="G5" s="113">
        <v>478000</v>
      </c>
    </row>
    <row r="6" spans="1:7" ht="18.399999999999999" customHeight="1" x14ac:dyDescent="0.25">
      <c r="A6" s="14">
        <v>3</v>
      </c>
      <c r="B6" s="114" t="s">
        <v>15</v>
      </c>
      <c r="C6" s="115" t="s">
        <v>16</v>
      </c>
      <c r="D6" s="113"/>
      <c r="E6" s="113">
        <v>0</v>
      </c>
      <c r="F6" s="113">
        <v>50000</v>
      </c>
      <c r="G6" s="113">
        <v>50000</v>
      </c>
    </row>
    <row r="7" spans="1:7" ht="18.399999999999999" customHeight="1" x14ac:dyDescent="0.25">
      <c r="A7" s="112">
        <v>4</v>
      </c>
      <c r="B7" s="114" t="s">
        <v>17</v>
      </c>
      <c r="C7" s="116" t="s">
        <v>18</v>
      </c>
      <c r="D7" s="113">
        <v>700000</v>
      </c>
      <c r="E7" s="113">
        <v>700000</v>
      </c>
      <c r="F7" s="113">
        <v>700000</v>
      </c>
      <c r="G7" s="113">
        <v>700000</v>
      </c>
    </row>
    <row r="8" spans="1:7" ht="18.399999999999999" customHeight="1" x14ac:dyDescent="0.3">
      <c r="A8" s="14">
        <v>5</v>
      </c>
      <c r="B8" s="108" t="s">
        <v>19</v>
      </c>
      <c r="C8" s="117" t="s">
        <v>20</v>
      </c>
      <c r="D8" s="118"/>
      <c r="E8" s="118">
        <v>1000000</v>
      </c>
      <c r="F8" s="118">
        <v>1000000</v>
      </c>
      <c r="G8" s="118">
        <v>1000000</v>
      </c>
    </row>
    <row r="9" spans="1:7" x14ac:dyDescent="0.25">
      <c r="A9" s="112">
        <v>6</v>
      </c>
      <c r="B9" s="111" t="s">
        <v>21</v>
      </c>
      <c r="C9" s="117" t="s">
        <v>22</v>
      </c>
      <c r="D9" s="118"/>
      <c r="E9" s="118">
        <v>65000</v>
      </c>
      <c r="F9" s="118">
        <v>65000</v>
      </c>
      <c r="G9" s="118">
        <v>65000</v>
      </c>
    </row>
    <row r="10" spans="1:7" ht="18.399999999999999" customHeight="1" x14ac:dyDescent="0.25">
      <c r="A10" s="14">
        <v>7</v>
      </c>
      <c r="B10" s="108" t="s">
        <v>23</v>
      </c>
      <c r="C10" s="117" t="s">
        <v>24</v>
      </c>
      <c r="D10" s="118"/>
      <c r="E10" s="118">
        <v>236000</v>
      </c>
      <c r="F10" s="118">
        <v>236000</v>
      </c>
      <c r="G10" s="118">
        <v>236000</v>
      </c>
    </row>
    <row r="11" spans="1:7" ht="18.399999999999999" customHeight="1" x14ac:dyDescent="0.3">
      <c r="A11" s="112">
        <v>8</v>
      </c>
      <c r="B11" s="108" t="s">
        <v>25</v>
      </c>
      <c r="C11" s="117" t="s">
        <v>26</v>
      </c>
      <c r="D11" s="118"/>
      <c r="E11" s="118">
        <v>50000</v>
      </c>
      <c r="F11" s="118">
        <v>50000</v>
      </c>
      <c r="G11" s="118">
        <v>50000</v>
      </c>
    </row>
    <row r="12" spans="1:7" ht="18.399999999999999" customHeight="1" x14ac:dyDescent="0.25">
      <c r="A12" s="14">
        <v>9</v>
      </c>
      <c r="B12" s="119" t="s">
        <v>27</v>
      </c>
      <c r="C12" s="120" t="s">
        <v>28</v>
      </c>
      <c r="D12" s="121">
        <v>0</v>
      </c>
      <c r="E12" s="122">
        <v>0</v>
      </c>
      <c r="F12" s="122">
        <v>150000</v>
      </c>
      <c r="G12" s="121">
        <v>375000</v>
      </c>
    </row>
    <row r="13" spans="1:7" ht="18.399999999999999" customHeight="1" x14ac:dyDescent="0.3">
      <c r="A13" s="112">
        <v>10</v>
      </c>
      <c r="B13" s="119" t="s">
        <v>29</v>
      </c>
      <c r="C13" s="120" t="s">
        <v>30</v>
      </c>
      <c r="D13" s="121">
        <v>0</v>
      </c>
      <c r="E13" s="122">
        <v>2550000</v>
      </c>
      <c r="F13" s="122">
        <v>2400000</v>
      </c>
      <c r="G13" s="121">
        <v>2200000</v>
      </c>
    </row>
    <row r="14" spans="1:7" ht="28.5" x14ac:dyDescent="0.25">
      <c r="A14" s="16">
        <v>11</v>
      </c>
      <c r="B14" s="119" t="s">
        <v>31</v>
      </c>
      <c r="C14" s="120" t="s">
        <v>32</v>
      </c>
      <c r="D14" s="121">
        <v>0</v>
      </c>
      <c r="E14" s="122">
        <v>325000</v>
      </c>
      <c r="F14" s="122">
        <v>325000</v>
      </c>
      <c r="G14" s="121">
        <v>325000</v>
      </c>
    </row>
    <row r="15" spans="1:7" ht="18.399999999999999" customHeight="1" x14ac:dyDescent="0.25">
      <c r="A15" s="112">
        <v>12</v>
      </c>
      <c r="B15" s="123" t="s">
        <v>33</v>
      </c>
      <c r="C15" s="120" t="s">
        <v>34</v>
      </c>
      <c r="D15" s="109">
        <v>150000</v>
      </c>
      <c r="E15" s="109">
        <v>150000</v>
      </c>
      <c r="F15" s="109">
        <v>150000</v>
      </c>
      <c r="G15" s="109">
        <v>150000</v>
      </c>
    </row>
    <row r="16" spans="1:7" ht="30.2" customHeight="1" x14ac:dyDescent="0.25">
      <c r="A16" s="16">
        <v>13</v>
      </c>
      <c r="B16" s="111" t="s">
        <v>382</v>
      </c>
      <c r="C16" s="124" t="s">
        <v>35</v>
      </c>
      <c r="D16" s="125"/>
      <c r="E16" s="113">
        <v>2000000</v>
      </c>
      <c r="F16" s="113">
        <v>2000000</v>
      </c>
      <c r="G16" s="113">
        <v>2000000</v>
      </c>
    </row>
    <row r="17" spans="1:7" ht="29.45" x14ac:dyDescent="0.3">
      <c r="A17" s="110">
        <v>14</v>
      </c>
      <c r="B17" s="111" t="s">
        <v>36</v>
      </c>
      <c r="C17" s="124" t="s">
        <v>37</v>
      </c>
      <c r="D17" s="113"/>
      <c r="E17" s="113">
        <v>400000</v>
      </c>
      <c r="F17" s="113">
        <v>400000</v>
      </c>
      <c r="G17" s="113">
        <v>400000</v>
      </c>
    </row>
    <row r="18" spans="1:7" ht="18.399999999999999" customHeight="1" x14ac:dyDescent="0.3">
      <c r="A18" s="124">
        <v>15</v>
      </c>
      <c r="B18" s="108" t="s">
        <v>38</v>
      </c>
      <c r="C18" s="124" t="s">
        <v>39</v>
      </c>
      <c r="D18" s="113"/>
      <c r="E18" s="113">
        <v>300000</v>
      </c>
      <c r="F18" s="113">
        <v>300000</v>
      </c>
      <c r="G18" s="113">
        <v>300000</v>
      </c>
    </row>
    <row r="19" spans="1:7" ht="28.15" customHeight="1" x14ac:dyDescent="0.3">
      <c r="A19" s="112">
        <v>16</v>
      </c>
      <c r="B19" s="114" t="s">
        <v>40</v>
      </c>
      <c r="C19" s="126" t="s">
        <v>41</v>
      </c>
      <c r="D19" s="127">
        <v>-150000</v>
      </c>
      <c r="E19" s="113">
        <v>1020000</v>
      </c>
      <c r="F19" s="128">
        <v>2500000</v>
      </c>
      <c r="G19" s="128">
        <v>1500000</v>
      </c>
    </row>
    <row r="20" spans="1:7" ht="29.25" x14ac:dyDescent="0.25">
      <c r="A20" s="124">
        <v>17</v>
      </c>
      <c r="B20" s="111" t="s">
        <v>42</v>
      </c>
      <c r="C20" s="129" t="s">
        <v>43</v>
      </c>
      <c r="D20" s="130"/>
      <c r="E20" s="118">
        <v>50000</v>
      </c>
      <c r="F20" s="118">
        <v>50000</v>
      </c>
      <c r="G20" s="118">
        <v>50000</v>
      </c>
    </row>
    <row r="21" spans="1:7" ht="20.45" customHeight="1" x14ac:dyDescent="0.3">
      <c r="A21" s="112">
        <v>18</v>
      </c>
      <c r="B21" s="108" t="s">
        <v>44</v>
      </c>
      <c r="C21" s="131" t="s">
        <v>45</v>
      </c>
      <c r="D21" s="118">
        <v>2500000</v>
      </c>
      <c r="E21" s="118">
        <v>200000</v>
      </c>
      <c r="F21" s="118">
        <v>200000</v>
      </c>
      <c r="G21" s="118">
        <v>200000</v>
      </c>
    </row>
    <row r="22" spans="1:7" ht="19.7" customHeight="1" x14ac:dyDescent="0.25">
      <c r="A22" s="124">
        <v>19</v>
      </c>
      <c r="B22" s="108" t="s">
        <v>46</v>
      </c>
      <c r="C22" s="124" t="s">
        <v>47</v>
      </c>
      <c r="D22" s="113"/>
      <c r="E22" s="113">
        <v>500000</v>
      </c>
      <c r="F22" s="113">
        <v>500000</v>
      </c>
      <c r="G22" s="113">
        <v>500000</v>
      </c>
    </row>
    <row r="23" spans="1:7" ht="18.399999999999999" customHeight="1" x14ac:dyDescent="0.25">
      <c r="A23" s="124">
        <v>21</v>
      </c>
      <c r="B23" s="108" t="s">
        <v>48</v>
      </c>
      <c r="C23" s="124" t="s">
        <v>49</v>
      </c>
      <c r="D23" s="113"/>
      <c r="E23" s="113"/>
      <c r="F23" s="113">
        <v>150000</v>
      </c>
      <c r="G23" s="113">
        <v>150000</v>
      </c>
    </row>
    <row r="24" spans="1:7" ht="18.399999999999999" customHeight="1" x14ac:dyDescent="0.25">
      <c r="A24" s="112">
        <v>22</v>
      </c>
      <c r="B24" s="108" t="s">
        <v>383</v>
      </c>
      <c r="C24" s="124" t="s">
        <v>50</v>
      </c>
      <c r="D24" s="113"/>
      <c r="E24" s="113">
        <v>50000</v>
      </c>
      <c r="F24" s="113">
        <v>50000</v>
      </c>
      <c r="G24" s="113">
        <v>50000</v>
      </c>
    </row>
    <row r="25" spans="1:7" ht="18.399999999999999" customHeight="1" x14ac:dyDescent="0.25">
      <c r="A25" s="124">
        <v>23</v>
      </c>
      <c r="B25" s="114" t="s">
        <v>384</v>
      </c>
      <c r="C25" s="126" t="s">
        <v>51</v>
      </c>
      <c r="D25" s="127"/>
      <c r="E25" s="113"/>
      <c r="F25" s="128"/>
      <c r="G25" s="128"/>
    </row>
    <row r="26" spans="1:7" ht="18.399999999999999" customHeight="1" x14ac:dyDescent="0.25">
      <c r="A26" s="112">
        <v>24</v>
      </c>
      <c r="B26" s="108" t="s">
        <v>52</v>
      </c>
      <c r="C26" s="132" t="s">
        <v>53</v>
      </c>
      <c r="D26" s="118"/>
      <c r="E26" s="118">
        <v>25000</v>
      </c>
      <c r="F26" s="118">
        <v>90000</v>
      </c>
      <c r="G26" s="118">
        <v>90000</v>
      </c>
    </row>
    <row r="27" spans="1:7" ht="18.399999999999999" customHeight="1" x14ac:dyDescent="0.25">
      <c r="A27" s="124">
        <v>25</v>
      </c>
      <c r="B27" s="108" t="s">
        <v>54</v>
      </c>
      <c r="C27" s="132" t="s">
        <v>55</v>
      </c>
      <c r="D27" s="118">
        <v>500000</v>
      </c>
      <c r="E27" s="118">
        <v>700000</v>
      </c>
      <c r="F27" s="118">
        <v>1000000</v>
      </c>
      <c r="G27" s="118">
        <v>1000000</v>
      </c>
    </row>
    <row r="28" spans="1:7" ht="18.399999999999999" customHeight="1" x14ac:dyDescent="0.25">
      <c r="A28" s="112">
        <v>26</v>
      </c>
      <c r="B28" s="108" t="s">
        <v>56</v>
      </c>
      <c r="C28" s="132" t="s">
        <v>57</v>
      </c>
      <c r="D28" s="118">
        <v>100000</v>
      </c>
      <c r="E28" s="118">
        <v>100000</v>
      </c>
      <c r="F28" s="118">
        <v>100000</v>
      </c>
      <c r="G28" s="118">
        <v>100000</v>
      </c>
    </row>
    <row r="29" spans="1:7" ht="18.399999999999999" customHeight="1" x14ac:dyDescent="0.25">
      <c r="A29" s="124">
        <v>27</v>
      </c>
      <c r="B29" s="108" t="s">
        <v>58</v>
      </c>
      <c r="C29" s="132" t="s">
        <v>59</v>
      </c>
      <c r="D29" s="118"/>
      <c r="E29" s="118">
        <v>100000</v>
      </c>
      <c r="F29" s="118">
        <v>100000</v>
      </c>
      <c r="G29" s="118">
        <v>100000</v>
      </c>
    </row>
    <row r="30" spans="1:7" ht="18.399999999999999" customHeight="1" x14ac:dyDescent="0.25">
      <c r="A30" s="112">
        <v>28</v>
      </c>
      <c r="B30" s="108" t="s">
        <v>60</v>
      </c>
      <c r="C30" s="132" t="s">
        <v>61</v>
      </c>
      <c r="D30" s="118"/>
      <c r="E30" s="118">
        <v>65000</v>
      </c>
      <c r="F30" s="133">
        <v>65000</v>
      </c>
      <c r="G30" s="133">
        <v>65000</v>
      </c>
    </row>
    <row r="31" spans="1:7" ht="18.399999999999999" customHeight="1" x14ac:dyDescent="0.25">
      <c r="A31" s="124">
        <v>29</v>
      </c>
      <c r="B31" s="108" t="s">
        <v>62</v>
      </c>
      <c r="C31" s="117" t="s">
        <v>63</v>
      </c>
      <c r="D31" s="118"/>
      <c r="E31" s="118">
        <v>95000</v>
      </c>
      <c r="F31" s="118">
        <v>95000</v>
      </c>
      <c r="G31" s="118">
        <v>95000</v>
      </c>
    </row>
    <row r="32" spans="1:7" ht="29.25" x14ac:dyDescent="0.25">
      <c r="A32" s="112">
        <v>30</v>
      </c>
      <c r="B32" s="134" t="s">
        <v>64</v>
      </c>
      <c r="C32" s="135" t="s">
        <v>65</v>
      </c>
      <c r="D32" s="136"/>
      <c r="E32" s="113">
        <v>1920000</v>
      </c>
      <c r="F32" s="128">
        <v>4608000</v>
      </c>
      <c r="G32" s="128">
        <v>4608000</v>
      </c>
    </row>
    <row r="33" spans="1:7" ht="29.25" x14ac:dyDescent="0.25">
      <c r="A33" s="199">
        <v>31</v>
      </c>
      <c r="B33" s="134" t="s">
        <v>385</v>
      </c>
      <c r="C33" s="135" t="s">
        <v>66</v>
      </c>
      <c r="D33" s="136"/>
      <c r="E33" s="196">
        <v>542000</v>
      </c>
      <c r="F33" s="128">
        <v>1300000</v>
      </c>
      <c r="G33" s="128">
        <v>1300000</v>
      </c>
    </row>
    <row r="34" spans="1:7" ht="18.399999999999999" customHeight="1" x14ac:dyDescent="0.25">
      <c r="A34" s="124">
        <v>33</v>
      </c>
      <c r="B34" s="134" t="s">
        <v>67</v>
      </c>
      <c r="C34" s="135" t="s">
        <v>68</v>
      </c>
      <c r="D34" s="136"/>
      <c r="E34" s="113">
        <v>588000</v>
      </c>
      <c r="F34" s="128">
        <v>588000</v>
      </c>
      <c r="G34" s="128">
        <v>588000</v>
      </c>
    </row>
    <row r="35" spans="1:7" ht="18.399999999999999" customHeight="1" x14ac:dyDescent="0.25">
      <c r="A35" s="112">
        <v>34</v>
      </c>
      <c r="B35" s="134" t="s">
        <v>69</v>
      </c>
      <c r="C35" s="135" t="s">
        <v>70</v>
      </c>
      <c r="D35" s="136"/>
      <c r="E35" s="113">
        <v>135000</v>
      </c>
      <c r="F35" s="128">
        <v>325000</v>
      </c>
      <c r="G35" s="128">
        <v>325000</v>
      </c>
    </row>
    <row r="36" spans="1:7" ht="18.399999999999999" customHeight="1" x14ac:dyDescent="0.25">
      <c r="A36" s="124">
        <v>35</v>
      </c>
      <c r="B36" s="134" t="s">
        <v>71</v>
      </c>
      <c r="C36" s="135" t="s">
        <v>72</v>
      </c>
      <c r="D36" s="136"/>
      <c r="E36" s="113">
        <v>330000</v>
      </c>
      <c r="F36" s="128">
        <v>330000</v>
      </c>
      <c r="G36" s="128">
        <v>330000</v>
      </c>
    </row>
    <row r="37" spans="1:7" ht="18.399999999999999" customHeight="1" x14ac:dyDescent="0.25">
      <c r="A37" s="112">
        <v>36</v>
      </c>
      <c r="B37" s="134" t="s">
        <v>73</v>
      </c>
      <c r="C37" s="137" t="s">
        <v>74</v>
      </c>
      <c r="D37" s="136"/>
      <c r="E37" s="113">
        <v>600000</v>
      </c>
      <c r="F37" s="128">
        <v>600000</v>
      </c>
      <c r="G37" s="128">
        <v>600000</v>
      </c>
    </row>
    <row r="38" spans="1:7" ht="18.399999999999999" customHeight="1" x14ac:dyDescent="0.25">
      <c r="A38" s="124">
        <v>37</v>
      </c>
      <c r="B38" s="134" t="s">
        <v>75</v>
      </c>
      <c r="C38" s="137" t="s">
        <v>76</v>
      </c>
      <c r="D38" s="136"/>
      <c r="E38" s="136">
        <v>160000</v>
      </c>
      <c r="F38" s="138">
        <v>384000</v>
      </c>
      <c r="G38" s="138">
        <v>384000</v>
      </c>
    </row>
    <row r="39" spans="1:7" ht="18.399999999999999" customHeight="1" x14ac:dyDescent="0.25">
      <c r="A39" s="112">
        <v>38</v>
      </c>
      <c r="B39" s="134" t="s">
        <v>386</v>
      </c>
      <c r="C39" s="137" t="s">
        <v>77</v>
      </c>
      <c r="D39" s="136"/>
      <c r="E39" s="136">
        <v>500000</v>
      </c>
      <c r="F39" s="138">
        <v>500000</v>
      </c>
      <c r="G39" s="138">
        <v>500000</v>
      </c>
    </row>
    <row r="40" spans="1:7" ht="18.399999999999999" customHeight="1" x14ac:dyDescent="0.25">
      <c r="A40" s="124">
        <v>39</v>
      </c>
      <c r="B40" s="108" t="s">
        <v>78</v>
      </c>
      <c r="C40" s="137" t="s">
        <v>79</v>
      </c>
      <c r="D40" s="136"/>
      <c r="E40" s="136">
        <v>350000</v>
      </c>
      <c r="F40" s="136">
        <v>350000</v>
      </c>
      <c r="G40" s="136">
        <v>350000</v>
      </c>
    </row>
    <row r="41" spans="1:7" ht="18.399999999999999" customHeight="1" x14ac:dyDescent="0.25">
      <c r="A41" s="124">
        <v>43</v>
      </c>
      <c r="B41" s="108" t="s">
        <v>80</v>
      </c>
      <c r="C41" s="137" t="s">
        <v>81</v>
      </c>
      <c r="D41" s="136"/>
      <c r="E41" s="136">
        <v>824000</v>
      </c>
      <c r="F41" s="138">
        <v>824000</v>
      </c>
      <c r="G41" s="138">
        <v>824000</v>
      </c>
    </row>
    <row r="42" spans="1:7" ht="29.25" x14ac:dyDescent="0.25">
      <c r="A42" s="110">
        <v>44</v>
      </c>
      <c r="B42" s="114" t="s">
        <v>82</v>
      </c>
      <c r="C42" s="137" t="s">
        <v>83</v>
      </c>
      <c r="D42" s="136"/>
      <c r="E42" s="136">
        <v>148000</v>
      </c>
      <c r="F42" s="136">
        <v>445000</v>
      </c>
      <c r="G42" s="136">
        <v>445000</v>
      </c>
    </row>
    <row r="43" spans="1:7" ht="18.399999999999999" customHeight="1" x14ac:dyDescent="0.25">
      <c r="A43" s="124">
        <v>45</v>
      </c>
      <c r="B43" s="114" t="s">
        <v>84</v>
      </c>
      <c r="C43" s="137" t="s">
        <v>85</v>
      </c>
      <c r="D43" s="136"/>
      <c r="E43" s="136">
        <v>200000</v>
      </c>
      <c r="F43" s="138">
        <v>200000</v>
      </c>
      <c r="G43" s="138">
        <v>200000</v>
      </c>
    </row>
    <row r="44" spans="1:7" ht="18.399999999999999" customHeight="1" x14ac:dyDescent="0.25">
      <c r="A44" s="112">
        <v>46</v>
      </c>
      <c r="B44" s="108" t="s">
        <v>86</v>
      </c>
      <c r="C44" s="137" t="s">
        <v>87</v>
      </c>
      <c r="D44" s="15"/>
      <c r="E44" s="136">
        <v>168000</v>
      </c>
      <c r="F44" s="138">
        <v>252000</v>
      </c>
      <c r="G44" s="138">
        <v>252000</v>
      </c>
    </row>
    <row r="45" spans="1:7" ht="18.399999999999999" customHeight="1" x14ac:dyDescent="0.25">
      <c r="A45" s="112">
        <v>47</v>
      </c>
      <c r="B45" s="108" t="s">
        <v>88</v>
      </c>
      <c r="C45" s="137" t="s">
        <v>89</v>
      </c>
      <c r="D45" s="136"/>
      <c r="E45" s="136">
        <v>283000</v>
      </c>
      <c r="F45" s="136">
        <v>425000</v>
      </c>
      <c r="G45" s="136">
        <v>425000</v>
      </c>
    </row>
    <row r="46" spans="1:7" ht="18.399999999999999" customHeight="1" x14ac:dyDescent="0.25">
      <c r="A46" s="112">
        <v>48</v>
      </c>
      <c r="B46" s="108" t="s">
        <v>90</v>
      </c>
      <c r="C46" s="137" t="s">
        <v>91</v>
      </c>
      <c r="D46" s="136"/>
      <c r="E46" s="136">
        <v>283000</v>
      </c>
      <c r="F46" s="136">
        <v>425000</v>
      </c>
      <c r="G46" s="136">
        <v>425000</v>
      </c>
    </row>
    <row r="47" spans="1:7" ht="18.399999999999999" customHeight="1" x14ac:dyDescent="0.25">
      <c r="A47" s="199">
        <v>49</v>
      </c>
      <c r="B47" s="191" t="s">
        <v>92</v>
      </c>
      <c r="C47" s="137" t="s">
        <v>93</v>
      </c>
      <c r="D47" s="136"/>
      <c r="E47" s="136">
        <v>700000</v>
      </c>
      <c r="F47" s="136">
        <v>700000</v>
      </c>
      <c r="G47" s="136">
        <v>700000</v>
      </c>
    </row>
    <row r="48" spans="1:7" ht="18.399999999999999" customHeight="1" x14ac:dyDescent="0.25">
      <c r="A48" s="112">
        <v>50</v>
      </c>
      <c r="B48" s="139" t="s">
        <v>94</v>
      </c>
      <c r="C48" s="137" t="s">
        <v>95</v>
      </c>
      <c r="D48" s="136"/>
      <c r="E48" s="136">
        <v>104167</v>
      </c>
      <c r="F48" s="136">
        <v>250000</v>
      </c>
      <c r="G48" s="136">
        <v>250000</v>
      </c>
    </row>
    <row r="49" spans="1:8" ht="18.399999999999999" customHeight="1" x14ac:dyDescent="0.25">
      <c r="A49" s="124">
        <v>51</v>
      </c>
      <c r="B49" s="108" t="s">
        <v>96</v>
      </c>
      <c r="C49" s="132" t="s">
        <v>97</v>
      </c>
      <c r="D49" s="118"/>
      <c r="E49" s="118">
        <v>125000</v>
      </c>
      <c r="F49" s="118">
        <v>133000</v>
      </c>
      <c r="G49" s="118">
        <v>133000</v>
      </c>
    </row>
    <row r="50" spans="1:8" ht="18.399999999999999" customHeight="1" x14ac:dyDescent="0.25">
      <c r="A50" s="112">
        <v>52</v>
      </c>
      <c r="B50" s="108" t="s">
        <v>98</v>
      </c>
      <c r="C50" s="117" t="s">
        <v>99</v>
      </c>
      <c r="D50" s="118"/>
      <c r="E50" s="118">
        <v>101000</v>
      </c>
      <c r="F50" s="118">
        <v>101000</v>
      </c>
      <c r="G50" s="118">
        <v>101000</v>
      </c>
    </row>
    <row r="51" spans="1:8" ht="18.399999999999999" customHeight="1" x14ac:dyDescent="0.25">
      <c r="A51" s="124">
        <v>53</v>
      </c>
      <c r="B51" s="114" t="s">
        <v>100</v>
      </c>
      <c r="C51" s="137" t="s">
        <v>101</v>
      </c>
      <c r="D51" s="136">
        <v>390000</v>
      </c>
      <c r="E51" s="136">
        <v>430000</v>
      </c>
      <c r="F51" s="136">
        <v>475000</v>
      </c>
      <c r="G51" s="136">
        <v>520000</v>
      </c>
    </row>
    <row r="52" spans="1:8" ht="18.399999999999999" customHeight="1" x14ac:dyDescent="0.25">
      <c r="A52" s="112">
        <v>54</v>
      </c>
      <c r="B52" s="114" t="s">
        <v>102</v>
      </c>
      <c r="C52" s="137" t="s">
        <v>103</v>
      </c>
      <c r="D52" s="136">
        <v>100000</v>
      </c>
      <c r="E52" s="136">
        <v>100000</v>
      </c>
      <c r="F52" s="136">
        <v>100000</v>
      </c>
      <c r="G52" s="136">
        <v>100000</v>
      </c>
    </row>
    <row r="53" spans="1:8" ht="18.399999999999999" customHeight="1" x14ac:dyDescent="0.25">
      <c r="A53" s="124">
        <v>55</v>
      </c>
      <c r="B53" s="114" t="s">
        <v>104</v>
      </c>
      <c r="C53" s="126" t="s">
        <v>105</v>
      </c>
      <c r="D53" s="136">
        <v>100000</v>
      </c>
      <c r="E53" s="136">
        <v>100000</v>
      </c>
      <c r="F53" s="136">
        <v>100000</v>
      </c>
      <c r="G53" s="136">
        <v>100000</v>
      </c>
    </row>
    <row r="54" spans="1:8" ht="18.399999999999999" customHeight="1" x14ac:dyDescent="0.25">
      <c r="A54" s="112">
        <v>56</v>
      </c>
      <c r="B54" s="114" t="s">
        <v>106</v>
      </c>
      <c r="C54" s="135" t="s">
        <v>107</v>
      </c>
      <c r="D54" s="136">
        <v>300000</v>
      </c>
      <c r="E54" s="136">
        <v>300000</v>
      </c>
      <c r="F54" s="136">
        <v>300000</v>
      </c>
      <c r="G54" s="136">
        <v>300000</v>
      </c>
    </row>
    <row r="55" spans="1:8" ht="18.399999999999999" customHeight="1" x14ac:dyDescent="0.25">
      <c r="A55" s="124">
        <v>57</v>
      </c>
      <c r="B55" s="114" t="s">
        <v>108</v>
      </c>
      <c r="C55" s="137" t="s">
        <v>109</v>
      </c>
      <c r="D55" s="136"/>
      <c r="E55" s="136">
        <v>380000</v>
      </c>
      <c r="F55" s="136">
        <v>135000</v>
      </c>
      <c r="G55" s="136">
        <v>90000</v>
      </c>
    </row>
    <row r="56" spans="1:8" ht="18.399999999999999" customHeight="1" x14ac:dyDescent="0.25">
      <c r="A56" s="112">
        <v>58</v>
      </c>
      <c r="B56" s="114" t="s">
        <v>110</v>
      </c>
      <c r="C56" s="137" t="s">
        <v>111</v>
      </c>
      <c r="D56" s="136"/>
      <c r="E56" s="136">
        <v>200000</v>
      </c>
      <c r="F56" s="136">
        <v>400000</v>
      </c>
      <c r="G56" s="136">
        <v>400000</v>
      </c>
    </row>
    <row r="57" spans="1:8" ht="18.399999999999999" customHeight="1" x14ac:dyDescent="0.25">
      <c r="A57" s="112">
        <v>60</v>
      </c>
      <c r="B57" s="140" t="s">
        <v>112</v>
      </c>
      <c r="C57" s="137" t="s">
        <v>113</v>
      </c>
      <c r="D57" s="136"/>
      <c r="E57" s="136">
        <v>400000</v>
      </c>
      <c r="F57" s="136">
        <v>400000</v>
      </c>
      <c r="G57" s="136">
        <v>400000</v>
      </c>
    </row>
    <row r="58" spans="1:8" ht="29.25" x14ac:dyDescent="0.25">
      <c r="A58" s="141">
        <v>61</v>
      </c>
      <c r="B58" s="111" t="s">
        <v>114</v>
      </c>
      <c r="C58" s="137" t="s">
        <v>115</v>
      </c>
      <c r="D58" s="136"/>
      <c r="E58" s="136">
        <v>1000000</v>
      </c>
      <c r="F58" s="136">
        <v>1000000</v>
      </c>
      <c r="G58" s="136">
        <v>1000000</v>
      </c>
      <c r="H58" s="6"/>
    </row>
    <row r="59" spans="1:8" ht="18.399999999999999" customHeight="1" x14ac:dyDescent="0.25">
      <c r="A59" s="112">
        <v>62</v>
      </c>
      <c r="B59" s="140" t="s">
        <v>116</v>
      </c>
      <c r="C59" s="137" t="s">
        <v>117</v>
      </c>
      <c r="D59" s="136"/>
      <c r="E59" s="136">
        <v>600000</v>
      </c>
      <c r="F59" s="136">
        <v>600000</v>
      </c>
      <c r="G59" s="136">
        <v>600000</v>
      </c>
      <c r="H59" s="6"/>
    </row>
    <row r="60" spans="1:8" ht="18.399999999999999" customHeight="1" x14ac:dyDescent="0.25">
      <c r="A60" s="124">
        <v>63</v>
      </c>
      <c r="B60" s="142" t="s">
        <v>118</v>
      </c>
      <c r="C60" s="143" t="s">
        <v>119</v>
      </c>
      <c r="D60" s="136"/>
      <c r="E60" s="136">
        <v>1000000</v>
      </c>
      <c r="F60" s="136">
        <v>1000000</v>
      </c>
      <c r="G60" s="136">
        <v>1000000</v>
      </c>
      <c r="H60" s="6"/>
    </row>
    <row r="61" spans="1:8" ht="29.25" x14ac:dyDescent="0.25">
      <c r="A61" s="110">
        <v>64</v>
      </c>
      <c r="B61" s="144" t="s">
        <v>120</v>
      </c>
      <c r="C61" s="145" t="s">
        <v>121</v>
      </c>
      <c r="D61" s="146"/>
      <c r="E61" s="146">
        <v>1340000</v>
      </c>
      <c r="F61" s="146">
        <v>1340000</v>
      </c>
      <c r="G61" s="146">
        <v>1340000</v>
      </c>
      <c r="H61" s="6"/>
    </row>
    <row r="62" spans="1:8" ht="18.399999999999999" customHeight="1" x14ac:dyDescent="0.25">
      <c r="A62" s="124">
        <v>65</v>
      </c>
      <c r="B62" s="142" t="s">
        <v>122</v>
      </c>
      <c r="C62" s="143" t="s">
        <v>123</v>
      </c>
      <c r="D62" s="136"/>
      <c r="E62" s="136">
        <v>1100000</v>
      </c>
      <c r="F62" s="136">
        <v>1100000</v>
      </c>
      <c r="G62" s="136">
        <v>1100000</v>
      </c>
      <c r="H62" s="6"/>
    </row>
    <row r="63" spans="1:8" ht="18.399999999999999" customHeight="1" x14ac:dyDescent="0.25">
      <c r="A63" s="112">
        <v>66</v>
      </c>
      <c r="B63" s="142" t="s">
        <v>124</v>
      </c>
      <c r="C63" s="143" t="s">
        <v>125</v>
      </c>
      <c r="D63" s="136"/>
      <c r="E63" s="136">
        <v>160000</v>
      </c>
      <c r="F63" s="136">
        <v>160000</v>
      </c>
      <c r="G63" s="136">
        <v>160000</v>
      </c>
      <c r="H63" s="6"/>
    </row>
    <row r="64" spans="1:8" ht="18.399999999999999" customHeight="1" x14ac:dyDescent="0.25">
      <c r="A64" s="124">
        <v>67</v>
      </c>
      <c r="B64" s="142" t="s">
        <v>126</v>
      </c>
      <c r="C64" s="143" t="s">
        <v>127</v>
      </c>
      <c r="D64" s="136"/>
      <c r="E64" s="136">
        <v>500000</v>
      </c>
      <c r="F64" s="136">
        <v>500000</v>
      </c>
      <c r="G64" s="136">
        <v>500000</v>
      </c>
      <c r="H64" s="6"/>
    </row>
    <row r="65" spans="1:8" ht="29.25" x14ac:dyDescent="0.25">
      <c r="A65" s="112">
        <v>68</v>
      </c>
      <c r="B65" s="142" t="s">
        <v>387</v>
      </c>
      <c r="C65" s="143" t="s">
        <v>128</v>
      </c>
      <c r="D65" s="136"/>
      <c r="E65" s="136">
        <v>1661000</v>
      </c>
      <c r="F65" s="136">
        <v>1661000</v>
      </c>
      <c r="G65" s="136">
        <v>1661000</v>
      </c>
      <c r="H65" s="6"/>
    </row>
    <row r="66" spans="1:8" ht="18.399999999999999" customHeight="1" x14ac:dyDescent="0.25">
      <c r="A66" s="124">
        <v>69</v>
      </c>
      <c r="B66" s="142" t="s">
        <v>129</v>
      </c>
      <c r="C66" s="143" t="s">
        <v>130</v>
      </c>
      <c r="D66" s="136"/>
      <c r="E66" s="136">
        <v>140000</v>
      </c>
      <c r="F66" s="136">
        <v>140000</v>
      </c>
      <c r="G66" s="136">
        <v>140000</v>
      </c>
      <c r="H66" s="6"/>
    </row>
    <row r="67" spans="1:8" ht="18.399999999999999" customHeight="1" x14ac:dyDescent="0.25">
      <c r="A67" s="124">
        <v>71</v>
      </c>
      <c r="B67" s="228" t="s">
        <v>131</v>
      </c>
      <c r="C67" s="117" t="s">
        <v>132</v>
      </c>
      <c r="D67" s="118"/>
      <c r="E67" s="118">
        <v>200000</v>
      </c>
      <c r="F67" s="118">
        <v>200000</v>
      </c>
      <c r="G67" s="118">
        <v>200000</v>
      </c>
      <c r="H67" s="217"/>
    </row>
    <row r="68" spans="1:8" ht="43.5" x14ac:dyDescent="0.25">
      <c r="A68" s="124">
        <v>72</v>
      </c>
      <c r="B68" s="114" t="s">
        <v>133</v>
      </c>
      <c r="C68" s="137" t="s">
        <v>134</v>
      </c>
      <c r="D68" s="113"/>
      <c r="E68" s="113">
        <v>125000</v>
      </c>
      <c r="F68" s="113">
        <v>125000</v>
      </c>
      <c r="G68" s="113">
        <v>125000</v>
      </c>
      <c r="H68" s="6"/>
    </row>
    <row r="69" spans="1:8" ht="18.399999999999999" customHeight="1" x14ac:dyDescent="0.25">
      <c r="A69" s="124">
        <v>73</v>
      </c>
      <c r="B69" s="114" t="s">
        <v>135</v>
      </c>
      <c r="C69" s="143" t="s">
        <v>136</v>
      </c>
      <c r="D69" s="113"/>
      <c r="E69" s="113">
        <v>150000</v>
      </c>
      <c r="F69" s="113">
        <v>150000</v>
      </c>
      <c r="G69" s="113">
        <v>150000</v>
      </c>
      <c r="H69" s="6"/>
    </row>
    <row r="70" spans="1:8" ht="18.399999999999999" customHeight="1" x14ac:dyDescent="0.25">
      <c r="A70" s="124">
        <v>74</v>
      </c>
      <c r="B70" s="114" t="s">
        <v>137</v>
      </c>
      <c r="C70" s="147" t="s">
        <v>138</v>
      </c>
      <c r="D70" s="113"/>
      <c r="E70" s="113">
        <v>750000</v>
      </c>
      <c r="F70" s="113">
        <v>750000</v>
      </c>
      <c r="G70" s="113">
        <v>750000</v>
      </c>
      <c r="H70" s="6"/>
    </row>
    <row r="71" spans="1:8" ht="35.450000000000003" customHeight="1" x14ac:dyDescent="0.25">
      <c r="A71" s="141">
        <v>75</v>
      </c>
      <c r="B71" s="114" t="s">
        <v>139</v>
      </c>
      <c r="C71" s="147" t="s">
        <v>140</v>
      </c>
      <c r="D71" s="113"/>
      <c r="E71" s="113">
        <v>2200000</v>
      </c>
      <c r="F71" s="113">
        <v>2200000</v>
      </c>
      <c r="G71" s="113">
        <v>2200000</v>
      </c>
      <c r="H71" s="6"/>
    </row>
    <row r="72" spans="1:8" ht="30.2" customHeight="1" x14ac:dyDescent="0.25">
      <c r="A72" s="124">
        <v>76</v>
      </c>
      <c r="B72" s="114" t="s">
        <v>388</v>
      </c>
      <c r="C72" s="147" t="s">
        <v>141</v>
      </c>
      <c r="D72" s="113"/>
      <c r="E72" s="113">
        <v>575000</v>
      </c>
      <c r="F72" s="113">
        <v>975000</v>
      </c>
      <c r="G72" s="113">
        <v>975000</v>
      </c>
    </row>
    <row r="73" spans="1:8" ht="18.399999999999999" customHeight="1" x14ac:dyDescent="0.25">
      <c r="A73" s="124">
        <v>77</v>
      </c>
      <c r="B73" s="114" t="s">
        <v>142</v>
      </c>
      <c r="C73" s="147" t="s">
        <v>143</v>
      </c>
      <c r="D73" s="113"/>
      <c r="E73" s="113">
        <v>1000000</v>
      </c>
      <c r="F73" s="113">
        <v>1000000</v>
      </c>
      <c r="G73" s="113">
        <v>1000000</v>
      </c>
    </row>
    <row r="74" spans="1:8" ht="18.399999999999999" customHeight="1" x14ac:dyDescent="0.25">
      <c r="A74" s="124">
        <v>78</v>
      </c>
      <c r="B74" s="114" t="s">
        <v>144</v>
      </c>
      <c r="C74" s="147" t="s">
        <v>145</v>
      </c>
      <c r="D74" s="113"/>
      <c r="E74" s="113">
        <v>750000</v>
      </c>
      <c r="F74" s="113">
        <v>750000</v>
      </c>
      <c r="G74" s="113">
        <v>750000</v>
      </c>
    </row>
    <row r="75" spans="1:8" ht="29.25" x14ac:dyDescent="0.25">
      <c r="A75" s="141">
        <v>79</v>
      </c>
      <c r="B75" s="111" t="s">
        <v>146</v>
      </c>
      <c r="C75" s="117" t="s">
        <v>147</v>
      </c>
      <c r="D75" s="118"/>
      <c r="E75" s="118">
        <v>1200000</v>
      </c>
      <c r="F75" s="118">
        <v>1200000</v>
      </c>
      <c r="G75" s="118">
        <v>1200000</v>
      </c>
    </row>
    <row r="76" spans="1:8" ht="23.1" customHeight="1" x14ac:dyDescent="0.25">
      <c r="A76" s="289" t="s">
        <v>148</v>
      </c>
      <c r="B76" s="290"/>
      <c r="C76" s="12"/>
      <c r="D76" s="13">
        <f>SUM(D5:D75)</f>
        <v>4690000</v>
      </c>
      <c r="E76" s="13">
        <f>SUM(E5:E75)</f>
        <v>35581167</v>
      </c>
      <c r="F76" s="13">
        <f>SUM(F5:F75)</f>
        <v>42705000</v>
      </c>
      <c r="G76" s="13">
        <f>SUM(G5:G75)</f>
        <v>41730000</v>
      </c>
    </row>
  </sheetData>
  <mergeCells count="4">
    <mergeCell ref="A3:A4"/>
    <mergeCell ref="B3:B4"/>
    <mergeCell ref="D3:G3"/>
    <mergeCell ref="A76:B76"/>
  </mergeCells>
  <pageMargins left="0.2" right="0.10909090909090909" top="0.75" bottom="0.75" header="0.3" footer="0.3"/>
  <pageSetup paperSize="9" orientation="landscape" r:id="rId1"/>
  <headerFooter>
    <oddFooter>&amp;Ldok. nr. 129935-15&amp;Csag nr. 15-314</oddFooter>
  </headerFooter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opLeftCell="B1" zoomScaleNormal="100" workbookViewId="0">
      <pane ySplit="3" topLeftCell="A4" activePane="bottomLeft" state="frozen"/>
      <selection activeCell="B1" sqref="B1"/>
      <selection pane="bottomLeft" activeCell="B4" sqref="B4"/>
    </sheetView>
  </sheetViews>
  <sheetFormatPr defaultRowHeight="15" x14ac:dyDescent="0.25"/>
  <cols>
    <col min="1" max="1" width="6.85546875" hidden="1" customWidth="1"/>
    <col min="2" max="2" width="60.85546875" customWidth="1"/>
    <col min="3" max="3" width="13.5703125" customWidth="1"/>
    <col min="4" max="4" width="13.28515625" customWidth="1"/>
    <col min="5" max="5" width="12.85546875" customWidth="1"/>
    <col min="6" max="6" width="14.140625" customWidth="1"/>
  </cols>
  <sheetData>
    <row r="2" spans="1:7" ht="19.5" thickBot="1" x14ac:dyDescent="0.3">
      <c r="A2" s="207"/>
      <c r="B2" s="281" t="s">
        <v>455</v>
      </c>
      <c r="C2" s="281"/>
      <c r="D2" s="281"/>
      <c r="E2" s="281"/>
      <c r="F2" s="281"/>
      <c r="G2" s="207"/>
    </row>
    <row r="3" spans="1:7" ht="52.5" thickBot="1" x14ac:dyDescent="0.35">
      <c r="A3" s="216"/>
      <c r="B3" s="212" t="s">
        <v>456</v>
      </c>
      <c r="C3" s="213" t="s">
        <v>457</v>
      </c>
      <c r="D3" s="213" t="s">
        <v>458</v>
      </c>
      <c r="E3" s="213" t="s">
        <v>459</v>
      </c>
      <c r="F3" s="213" t="s">
        <v>460</v>
      </c>
      <c r="G3" s="208"/>
    </row>
    <row r="4" spans="1:7" x14ac:dyDescent="0.25">
      <c r="A4" s="215"/>
      <c r="B4" s="209"/>
      <c r="C4" s="211" t="s">
        <v>1</v>
      </c>
      <c r="D4" s="211"/>
      <c r="E4" s="211"/>
      <c r="F4" s="211"/>
      <c r="G4" s="207"/>
    </row>
    <row r="5" spans="1:7" ht="6" customHeight="1" x14ac:dyDescent="0.3">
      <c r="A5" s="215"/>
      <c r="B5" s="210"/>
      <c r="C5" s="214"/>
      <c r="D5" s="214"/>
      <c r="E5" s="214"/>
      <c r="F5" s="214"/>
      <c r="G5" s="207"/>
    </row>
    <row r="6" spans="1:7" ht="22.7" customHeight="1" x14ac:dyDescent="0.3">
      <c r="A6" s="267" t="s">
        <v>461</v>
      </c>
      <c r="B6" s="268" t="s">
        <v>484</v>
      </c>
      <c r="C6" s="269">
        <v>-191700</v>
      </c>
      <c r="D6" s="269">
        <v>-731550</v>
      </c>
      <c r="E6" s="269">
        <v>-1004400</v>
      </c>
      <c r="F6" s="269">
        <v>-1271870</v>
      </c>
      <c r="G6" s="207"/>
    </row>
    <row r="7" spans="1:7" ht="22.7" customHeight="1" x14ac:dyDescent="0.25">
      <c r="A7" s="270" t="s">
        <v>462</v>
      </c>
      <c r="B7" s="271" t="s">
        <v>463</v>
      </c>
      <c r="C7" s="269">
        <v>-1204600</v>
      </c>
      <c r="D7" s="269">
        <v>-1204600</v>
      </c>
      <c r="E7" s="269">
        <v>-1204600</v>
      </c>
      <c r="F7" s="269">
        <v>-1204600</v>
      </c>
      <c r="G7" s="207"/>
    </row>
    <row r="8" spans="1:7" ht="22.7" customHeight="1" x14ac:dyDescent="0.25">
      <c r="A8" s="270" t="s">
        <v>464</v>
      </c>
      <c r="B8" s="272" t="s">
        <v>465</v>
      </c>
      <c r="C8" s="273">
        <v>245830</v>
      </c>
      <c r="D8" s="273">
        <v>85550</v>
      </c>
      <c r="E8" s="273">
        <v>-58580</v>
      </c>
      <c r="F8" s="273">
        <v>-58580</v>
      </c>
      <c r="G8" s="207"/>
    </row>
    <row r="9" spans="1:7" ht="23.85" customHeight="1" x14ac:dyDescent="0.25">
      <c r="A9" s="270" t="s">
        <v>466</v>
      </c>
      <c r="B9" s="274" t="s">
        <v>467</v>
      </c>
      <c r="C9" s="273">
        <v>0</v>
      </c>
      <c r="D9" s="273">
        <v>100000</v>
      </c>
      <c r="E9" s="273">
        <v>100000</v>
      </c>
      <c r="F9" s="273">
        <v>-100000</v>
      </c>
      <c r="G9" s="207"/>
    </row>
    <row r="10" spans="1:7" ht="20.85" customHeight="1" x14ac:dyDescent="0.3">
      <c r="A10" s="270" t="s">
        <v>468</v>
      </c>
      <c r="B10" s="280" t="s">
        <v>469</v>
      </c>
      <c r="C10" s="273">
        <v>675000</v>
      </c>
      <c r="D10" s="273">
        <v>675000</v>
      </c>
      <c r="E10" s="273">
        <v>675000</v>
      </c>
      <c r="F10" s="273">
        <v>675000</v>
      </c>
      <c r="G10" s="207"/>
    </row>
    <row r="11" spans="1:7" ht="31.5" x14ac:dyDescent="0.25">
      <c r="A11" s="270" t="s">
        <v>470</v>
      </c>
      <c r="B11" s="275" t="s">
        <v>485</v>
      </c>
      <c r="C11" s="273">
        <v>2000000</v>
      </c>
      <c r="D11" s="273">
        <v>2000000</v>
      </c>
      <c r="E11" s="273">
        <v>2000000</v>
      </c>
      <c r="F11" s="273">
        <v>2000000</v>
      </c>
      <c r="G11" s="207"/>
    </row>
    <row r="12" spans="1:7" ht="31.5" x14ac:dyDescent="0.25">
      <c r="A12" s="270" t="s">
        <v>471</v>
      </c>
      <c r="B12" s="275" t="s">
        <v>472</v>
      </c>
      <c r="C12" s="273">
        <v>-2800000</v>
      </c>
      <c r="D12" s="273">
        <v>-2800000</v>
      </c>
      <c r="E12" s="273">
        <v>-2800000</v>
      </c>
      <c r="F12" s="273">
        <v>-2800000</v>
      </c>
      <c r="G12" s="207"/>
    </row>
    <row r="13" spans="1:7" ht="31.5" x14ac:dyDescent="0.25">
      <c r="A13" s="270" t="s">
        <v>473</v>
      </c>
      <c r="B13" s="275" t="s">
        <v>474</v>
      </c>
      <c r="C13" s="273">
        <v>3328860</v>
      </c>
      <c r="D13" s="273">
        <v>3328860</v>
      </c>
      <c r="E13" s="273">
        <v>3328860</v>
      </c>
      <c r="F13" s="273">
        <v>3328860</v>
      </c>
      <c r="G13" s="207"/>
    </row>
    <row r="14" spans="1:7" ht="47.25" x14ac:dyDescent="0.25">
      <c r="A14" s="270" t="s">
        <v>475</v>
      </c>
      <c r="B14" s="274" t="s">
        <v>476</v>
      </c>
      <c r="C14" s="273">
        <v>-7900000</v>
      </c>
      <c r="D14" s="273">
        <v>-7900000</v>
      </c>
      <c r="E14" s="273">
        <v>-7900000</v>
      </c>
      <c r="F14" s="273">
        <v>-7900000</v>
      </c>
      <c r="G14" s="207"/>
    </row>
    <row r="15" spans="1:7" ht="22.7" customHeight="1" x14ac:dyDescent="0.25">
      <c r="A15" s="270" t="s">
        <v>477</v>
      </c>
      <c r="B15" s="272" t="s">
        <v>478</v>
      </c>
      <c r="C15" s="273">
        <v>89060</v>
      </c>
      <c r="D15" s="273">
        <v>89060</v>
      </c>
      <c r="E15" s="273">
        <v>89060</v>
      </c>
      <c r="F15" s="273">
        <v>89060</v>
      </c>
      <c r="G15" s="207"/>
    </row>
    <row r="16" spans="1:7" ht="22.7" customHeight="1" thickBot="1" x14ac:dyDescent="0.35">
      <c r="A16" s="276"/>
      <c r="B16" s="272"/>
      <c r="C16" s="273"/>
      <c r="D16" s="273"/>
      <c r="E16" s="273"/>
      <c r="F16" s="273"/>
      <c r="G16" s="207"/>
    </row>
    <row r="17" spans="1:6" ht="30.75" customHeight="1" thickBot="1" x14ac:dyDescent="0.3">
      <c r="A17" s="277"/>
      <c r="B17" s="278" t="s">
        <v>479</v>
      </c>
      <c r="C17" s="279">
        <v>-5757550</v>
      </c>
      <c r="D17" s="279">
        <v>-6357680</v>
      </c>
      <c r="E17" s="279">
        <v>-6774660</v>
      </c>
      <c r="F17" s="279">
        <v>-7242130</v>
      </c>
    </row>
    <row r="18" spans="1:6" thickTop="1" x14ac:dyDescent="0.3">
      <c r="A18" s="207"/>
      <c r="B18" s="207"/>
      <c r="C18" s="207"/>
      <c r="D18" s="207"/>
      <c r="E18" s="207"/>
      <c r="F18" s="207"/>
    </row>
  </sheetData>
  <mergeCells count="1">
    <mergeCell ref="B2:F2"/>
  </mergeCells>
  <pageMargins left="0.2" right="0.10909090909090909" top="0.75" bottom="0.75" header="0.3" footer="0.3"/>
  <pageSetup paperSize="9" orientation="landscape" r:id="rId1"/>
  <headerFooter>
    <oddFooter>&amp;Ldok. nr. 129935-15&amp;Csag nr. 15-314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B1" zoomScaleNormal="100" workbookViewId="0">
      <pane ySplit="4" topLeftCell="A11" activePane="bottomLeft" state="frozen"/>
      <selection activeCell="B1" sqref="B1"/>
      <selection pane="bottomLeft" activeCell="B5" sqref="B5"/>
    </sheetView>
  </sheetViews>
  <sheetFormatPr defaultColWidth="8.85546875" defaultRowHeight="15" x14ac:dyDescent="0.25"/>
  <cols>
    <col min="1" max="1" width="4.85546875" style="49" hidden="1" customWidth="1"/>
    <col min="2" max="2" width="51.5703125" style="49" customWidth="1"/>
    <col min="3" max="3" width="10.85546875" style="49" customWidth="1"/>
    <col min="4" max="7" width="14.5703125" style="49" bestFit="1" customWidth="1"/>
    <col min="8" max="16384" width="8.85546875" style="49"/>
  </cols>
  <sheetData>
    <row r="1" spans="1:7" ht="23.1" customHeight="1" x14ac:dyDescent="0.3">
      <c r="A1" s="190"/>
      <c r="B1" s="197" t="s">
        <v>438</v>
      </c>
      <c r="C1" s="193"/>
      <c r="D1" s="190"/>
      <c r="E1" s="190"/>
      <c r="F1" s="190"/>
      <c r="G1" s="190"/>
    </row>
    <row r="2" spans="1:7" ht="15.4" x14ac:dyDescent="0.3">
      <c r="A2" s="190"/>
      <c r="B2" s="190"/>
      <c r="C2" s="190"/>
      <c r="D2" s="190"/>
      <c r="E2" s="190"/>
      <c r="F2" s="190"/>
      <c r="G2" s="195" t="s">
        <v>8</v>
      </c>
    </row>
    <row r="3" spans="1:7" ht="20.45" customHeight="1" x14ac:dyDescent="0.25">
      <c r="A3" s="291" t="s">
        <v>9</v>
      </c>
      <c r="B3" s="292" t="s">
        <v>10</v>
      </c>
      <c r="C3" s="192"/>
      <c r="D3" s="293" t="s">
        <v>439</v>
      </c>
      <c r="E3" s="287"/>
      <c r="F3" s="287"/>
      <c r="G3" s="288"/>
    </row>
    <row r="4" spans="1:7" ht="21.6" customHeight="1" x14ac:dyDescent="0.25">
      <c r="A4" s="283"/>
      <c r="B4" s="285"/>
      <c r="C4" s="194" t="s">
        <v>12</v>
      </c>
      <c r="D4" s="238">
        <v>2016</v>
      </c>
      <c r="E4" s="238">
        <v>2017</v>
      </c>
      <c r="F4" s="238">
        <v>2018</v>
      </c>
      <c r="G4" s="238">
        <v>2019</v>
      </c>
    </row>
    <row r="5" spans="1:7" ht="15.4" x14ac:dyDescent="0.25">
      <c r="A5" s="200"/>
      <c r="B5" s="191"/>
      <c r="C5" s="198"/>
      <c r="D5" s="196"/>
      <c r="E5" s="196"/>
      <c r="F5" s="196"/>
      <c r="G5" s="196"/>
    </row>
    <row r="6" spans="1:7" ht="19.7" customHeight="1" x14ac:dyDescent="0.25">
      <c r="A6" s="199" t="s">
        <v>432</v>
      </c>
      <c r="B6" s="241" t="s">
        <v>440</v>
      </c>
      <c r="C6" s="198" t="s">
        <v>441</v>
      </c>
      <c r="D6" s="196"/>
      <c r="E6" s="196"/>
      <c r="F6" s="196"/>
      <c r="G6" s="196"/>
    </row>
    <row r="7" spans="1:7" ht="37.5" customHeight="1" x14ac:dyDescent="0.25">
      <c r="A7" s="199"/>
      <c r="B7" s="242" t="s">
        <v>442</v>
      </c>
      <c r="C7" s="198"/>
      <c r="D7" s="240">
        <v>450000</v>
      </c>
      <c r="E7" s="240">
        <v>450000</v>
      </c>
      <c r="F7" s="240">
        <v>450000</v>
      </c>
      <c r="G7" s="240">
        <v>450000</v>
      </c>
    </row>
    <row r="8" spans="1:7" ht="35.65" customHeight="1" x14ac:dyDescent="0.25">
      <c r="A8" s="199"/>
      <c r="B8" s="242" t="s">
        <v>443</v>
      </c>
      <c r="C8" s="198"/>
      <c r="D8" s="240">
        <v>-1000000</v>
      </c>
      <c r="E8" s="240">
        <v>-1000000</v>
      </c>
      <c r="F8" s="240">
        <v>-1000000</v>
      </c>
      <c r="G8" s="240">
        <v>-1000000</v>
      </c>
    </row>
    <row r="9" spans="1:7" ht="15.95" x14ac:dyDescent="0.3">
      <c r="A9" s="199"/>
      <c r="B9" s="242"/>
      <c r="C9" s="198"/>
      <c r="D9" s="240"/>
      <c r="E9" s="240"/>
      <c r="F9" s="240"/>
      <c r="G9" s="240"/>
    </row>
    <row r="10" spans="1:7" ht="30.75" x14ac:dyDescent="0.3">
      <c r="A10" s="199" t="s">
        <v>433</v>
      </c>
      <c r="B10" s="241" t="s">
        <v>444</v>
      </c>
      <c r="C10" s="198" t="s">
        <v>441</v>
      </c>
      <c r="D10" s="240"/>
      <c r="E10" s="240"/>
      <c r="F10" s="240"/>
      <c r="G10" s="240"/>
    </row>
    <row r="11" spans="1:7" ht="36" customHeight="1" x14ac:dyDescent="0.25">
      <c r="A11" s="201"/>
      <c r="B11" s="242" t="s">
        <v>442</v>
      </c>
      <c r="C11" s="198"/>
      <c r="D11" s="240">
        <v>450000</v>
      </c>
      <c r="E11" s="240">
        <v>450000</v>
      </c>
      <c r="F11" s="240">
        <v>450000</v>
      </c>
      <c r="G11" s="240">
        <v>450000</v>
      </c>
    </row>
    <row r="12" spans="1:7" ht="37.5" customHeight="1" x14ac:dyDescent="0.25">
      <c r="A12" s="201"/>
      <c r="B12" s="242" t="s">
        <v>443</v>
      </c>
      <c r="C12" s="198"/>
      <c r="D12" s="240">
        <v>-1000000</v>
      </c>
      <c r="E12" s="240">
        <v>-1000000</v>
      </c>
      <c r="F12" s="240">
        <v>-1000000</v>
      </c>
      <c r="G12" s="240">
        <v>-1000000</v>
      </c>
    </row>
    <row r="13" spans="1:7" ht="15.75" x14ac:dyDescent="0.3">
      <c r="A13" s="201"/>
      <c r="B13" s="242"/>
      <c r="C13" s="198"/>
      <c r="D13" s="240"/>
      <c r="E13" s="240"/>
      <c r="F13" s="240"/>
      <c r="G13" s="240"/>
    </row>
    <row r="14" spans="1:7" ht="30.75" x14ac:dyDescent="0.3">
      <c r="A14" s="201" t="s">
        <v>435</v>
      </c>
      <c r="B14" s="241" t="s">
        <v>445</v>
      </c>
      <c r="C14" s="198" t="s">
        <v>441</v>
      </c>
      <c r="D14" s="240"/>
      <c r="E14" s="240"/>
      <c r="F14" s="240"/>
      <c r="G14" s="240"/>
    </row>
    <row r="15" spans="1:7" ht="37.5" customHeight="1" x14ac:dyDescent="0.25">
      <c r="A15" s="201"/>
      <c r="B15" s="242" t="s">
        <v>446</v>
      </c>
      <c r="C15" s="198"/>
      <c r="D15" s="240">
        <v>505000</v>
      </c>
      <c r="E15" s="240">
        <v>0</v>
      </c>
      <c r="F15" s="240">
        <v>0</v>
      </c>
      <c r="G15" s="240">
        <v>0</v>
      </c>
    </row>
    <row r="16" spans="1:7" ht="25.15" customHeight="1" x14ac:dyDescent="0.3">
      <c r="A16" s="201"/>
      <c r="B16" s="242" t="s">
        <v>447</v>
      </c>
      <c r="C16" s="198"/>
      <c r="D16" s="240">
        <v>-730000</v>
      </c>
      <c r="E16" s="240">
        <v>-730000</v>
      </c>
      <c r="F16" s="240">
        <v>-730000</v>
      </c>
      <c r="G16" s="240">
        <v>-730000</v>
      </c>
    </row>
    <row r="17" spans="1:7" ht="17.649999999999999" x14ac:dyDescent="0.3">
      <c r="A17" s="201"/>
      <c r="B17" s="202"/>
      <c r="C17" s="203"/>
      <c r="D17" s="239"/>
      <c r="E17" s="239"/>
      <c r="F17" s="239"/>
      <c r="G17" s="239"/>
    </row>
    <row r="18" spans="1:7" ht="23.25" customHeight="1" x14ac:dyDescent="0.3">
      <c r="A18" s="204"/>
      <c r="B18" s="205" t="s">
        <v>166</v>
      </c>
      <c r="C18" s="206"/>
      <c r="D18" s="243">
        <f>SUM(D5:D17)</f>
        <v>-1325000</v>
      </c>
      <c r="E18" s="243">
        <f>SUM(E5:E17)</f>
        <v>-1830000</v>
      </c>
      <c r="F18" s="243">
        <f t="shared" ref="F18:G18" si="0">SUM(F5:F17)</f>
        <v>-1830000</v>
      </c>
      <c r="G18" s="243">
        <f t="shared" si="0"/>
        <v>-1830000</v>
      </c>
    </row>
  </sheetData>
  <mergeCells count="3">
    <mergeCell ref="A3:A4"/>
    <mergeCell ref="B3:B4"/>
    <mergeCell ref="D3:G3"/>
  </mergeCells>
  <pageMargins left="0.2" right="0.10909090909090909" top="0.75" bottom="0.75" header="0.3" footer="0.3"/>
  <pageSetup paperSize="9" orientation="landscape" r:id="rId1"/>
  <headerFooter>
    <oddFooter>&amp;Ldok. nr. 129935-15&amp;Csag nr. 15-314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B1" zoomScaleNormal="100" workbookViewId="0">
      <pane ySplit="4" topLeftCell="A8" activePane="bottomLeft" state="frozen"/>
      <selection activeCell="B1" sqref="B1"/>
      <selection pane="bottomLeft" activeCell="B13" sqref="B13"/>
    </sheetView>
  </sheetViews>
  <sheetFormatPr defaultColWidth="8.85546875" defaultRowHeight="15" x14ac:dyDescent="0.25"/>
  <cols>
    <col min="1" max="1" width="4.5703125" style="49" hidden="1" customWidth="1"/>
    <col min="2" max="2" width="53.5703125" style="49" customWidth="1"/>
    <col min="3" max="3" width="10.85546875" style="49" customWidth="1"/>
    <col min="4" max="5" width="12.42578125" style="49" customWidth="1"/>
    <col min="6" max="7" width="11.42578125" style="49" customWidth="1"/>
    <col min="8" max="16384" width="8.85546875" style="49"/>
  </cols>
  <sheetData>
    <row r="1" spans="1:7" ht="15.95" x14ac:dyDescent="0.3">
      <c r="A1" s="6"/>
      <c r="B1" s="161" t="s">
        <v>486</v>
      </c>
      <c r="C1" s="9"/>
      <c r="E1" s="6"/>
      <c r="F1" s="6"/>
      <c r="G1" s="6"/>
    </row>
    <row r="2" spans="1:7" ht="15.4" x14ac:dyDescent="0.3">
      <c r="A2" s="6"/>
      <c r="B2" s="6"/>
      <c r="C2" s="6"/>
      <c r="D2" s="6"/>
      <c r="E2" s="6"/>
      <c r="F2" s="6"/>
      <c r="G2" s="11" t="s">
        <v>8</v>
      </c>
    </row>
    <row r="3" spans="1:7" ht="20.45" customHeight="1" x14ac:dyDescent="0.25">
      <c r="A3" s="282" t="s">
        <v>9</v>
      </c>
      <c r="B3" s="284" t="s">
        <v>10</v>
      </c>
      <c r="C3" s="8"/>
      <c r="D3" s="286" t="s">
        <v>11</v>
      </c>
      <c r="E3" s="287"/>
      <c r="F3" s="287"/>
      <c r="G3" s="288"/>
    </row>
    <row r="4" spans="1:7" ht="21.6" customHeight="1" x14ac:dyDescent="0.25">
      <c r="A4" s="283"/>
      <c r="B4" s="285"/>
      <c r="C4" s="10" t="s">
        <v>12</v>
      </c>
      <c r="D4" s="7">
        <v>2016</v>
      </c>
      <c r="E4" s="7">
        <v>2017</v>
      </c>
      <c r="F4" s="7">
        <v>2018</v>
      </c>
      <c r="G4" s="7">
        <v>2019</v>
      </c>
    </row>
    <row r="5" spans="1:7" ht="27.6" customHeight="1" x14ac:dyDescent="0.3">
      <c r="A5" s="124" t="s">
        <v>416</v>
      </c>
      <c r="B5" s="114" t="s">
        <v>449</v>
      </c>
      <c r="C5" s="147" t="s">
        <v>389</v>
      </c>
      <c r="D5" s="113"/>
      <c r="E5" s="113">
        <v>-200000</v>
      </c>
      <c r="F5" s="113">
        <v>-200000</v>
      </c>
      <c r="G5" s="113">
        <v>-200000</v>
      </c>
    </row>
    <row r="6" spans="1:7" ht="34.15" customHeight="1" x14ac:dyDescent="0.25">
      <c r="A6" s="199" t="s">
        <v>390</v>
      </c>
      <c r="B6" s="244" t="s">
        <v>450</v>
      </c>
      <c r="C6" s="245" t="s">
        <v>418</v>
      </c>
      <c r="D6" s="196">
        <v>-250000</v>
      </c>
      <c r="E6" s="196">
        <v>-250000</v>
      </c>
      <c r="F6" s="196">
        <v>-250000</v>
      </c>
      <c r="G6" s="196">
        <v>-250000</v>
      </c>
    </row>
    <row r="7" spans="1:7" ht="33.950000000000003" customHeight="1" x14ac:dyDescent="0.3">
      <c r="A7" s="199" t="s">
        <v>417</v>
      </c>
      <c r="B7" s="191" t="s">
        <v>451</v>
      </c>
      <c r="C7" s="143" t="s">
        <v>391</v>
      </c>
      <c r="D7" s="196"/>
      <c r="E7" s="196">
        <v>-200000</v>
      </c>
      <c r="F7" s="196">
        <v>-200000</v>
      </c>
      <c r="G7" s="196">
        <v>-200000</v>
      </c>
    </row>
    <row r="8" spans="1:7" ht="22.7" customHeight="1" x14ac:dyDescent="0.25">
      <c r="A8" s="148" t="s">
        <v>432</v>
      </c>
      <c r="B8" s="149" t="s">
        <v>452</v>
      </c>
      <c r="C8" s="150" t="s">
        <v>434</v>
      </c>
      <c r="D8" s="151"/>
      <c r="E8" s="151"/>
      <c r="F8" s="151"/>
      <c r="G8" s="151"/>
    </row>
    <row r="9" spans="1:7" ht="22.7" customHeight="1" x14ac:dyDescent="0.25">
      <c r="A9" s="201" t="s">
        <v>433</v>
      </c>
      <c r="B9" s="265" t="s">
        <v>453</v>
      </c>
      <c r="C9" s="266" t="s">
        <v>436</v>
      </c>
      <c r="D9" s="196">
        <v>450000</v>
      </c>
      <c r="E9" s="196">
        <v>450000</v>
      </c>
      <c r="F9" s="196">
        <v>450000</v>
      </c>
      <c r="G9" s="196">
        <v>450000</v>
      </c>
    </row>
    <row r="10" spans="1:7" ht="34.15" customHeight="1" x14ac:dyDescent="0.3">
      <c r="A10" s="201" t="s">
        <v>435</v>
      </c>
      <c r="B10" s="202" t="s">
        <v>454</v>
      </c>
      <c r="C10" s="266" t="s">
        <v>437</v>
      </c>
      <c r="D10" s="151"/>
      <c r="E10" s="151"/>
      <c r="F10" s="151"/>
      <c r="G10" s="151"/>
    </row>
    <row r="11" spans="1:7" ht="23.85" customHeight="1" x14ac:dyDescent="0.25">
      <c r="A11" s="201"/>
      <c r="B11" s="202" t="s">
        <v>487</v>
      </c>
      <c r="C11" s="266"/>
      <c r="D11" s="151">
        <v>1000000</v>
      </c>
      <c r="E11" s="151">
        <v>2000000</v>
      </c>
      <c r="F11" s="151">
        <v>2000000</v>
      </c>
      <c r="G11" s="151">
        <v>2000000</v>
      </c>
    </row>
    <row r="12" spans="1:7" ht="38.450000000000003" customHeight="1" x14ac:dyDescent="0.25">
      <c r="A12" s="201"/>
      <c r="B12" s="202" t="s">
        <v>488</v>
      </c>
      <c r="C12" s="266"/>
      <c r="D12" s="151">
        <v>200000</v>
      </c>
      <c r="E12" s="151">
        <v>200000</v>
      </c>
      <c r="F12" s="151">
        <v>200000</v>
      </c>
      <c r="G12" s="151">
        <v>200000</v>
      </c>
    </row>
    <row r="13" spans="1:7" ht="22.7" customHeight="1" x14ac:dyDescent="0.25">
      <c r="A13" s="201"/>
      <c r="B13" s="202" t="s">
        <v>490</v>
      </c>
      <c r="C13" s="266"/>
      <c r="D13" s="151"/>
      <c r="E13" s="151"/>
      <c r="F13" s="151"/>
      <c r="G13" s="151"/>
    </row>
    <row r="14" spans="1:7" ht="22.7" customHeight="1" x14ac:dyDescent="0.3">
      <c r="A14" s="148"/>
      <c r="B14" s="231" t="s">
        <v>491</v>
      </c>
      <c r="C14" s="229"/>
      <c r="D14" s="232">
        <v>500000</v>
      </c>
      <c r="E14" s="232">
        <v>750000</v>
      </c>
      <c r="F14" s="232">
        <v>750000</v>
      </c>
      <c r="G14" s="232">
        <v>750000</v>
      </c>
    </row>
    <row r="15" spans="1:7" s="207" customFormat="1" ht="22.7" customHeight="1" x14ac:dyDescent="0.3">
      <c r="A15" s="201"/>
      <c r="B15" s="231"/>
      <c r="C15" s="229"/>
      <c r="D15" s="232"/>
      <c r="E15" s="232"/>
      <c r="F15" s="232"/>
      <c r="G15" s="232"/>
    </row>
    <row r="16" spans="1:7" s="207" customFormat="1" ht="22.7" customHeight="1" x14ac:dyDescent="0.3">
      <c r="A16" s="201"/>
      <c r="B16" s="231"/>
      <c r="C16" s="229"/>
      <c r="D16" s="232"/>
      <c r="E16" s="232"/>
      <c r="F16" s="232"/>
      <c r="G16" s="232"/>
    </row>
    <row r="17" spans="1:7" s="207" customFormat="1" ht="22.7" customHeight="1" x14ac:dyDescent="0.3">
      <c r="A17" s="201"/>
      <c r="B17" s="231"/>
      <c r="C17" s="229"/>
      <c r="D17" s="232"/>
      <c r="E17" s="232"/>
      <c r="F17" s="232"/>
      <c r="G17" s="232"/>
    </row>
    <row r="18" spans="1:7" s="207" customFormat="1" ht="22.7" customHeight="1" x14ac:dyDescent="0.3">
      <c r="A18" s="201"/>
      <c r="B18" s="231"/>
      <c r="C18" s="229"/>
      <c r="D18" s="232"/>
      <c r="E18" s="232"/>
      <c r="F18" s="232"/>
      <c r="G18" s="232"/>
    </row>
    <row r="19" spans="1:7" x14ac:dyDescent="0.3">
      <c r="A19" s="148"/>
      <c r="B19" s="233"/>
      <c r="C19" s="234"/>
      <c r="D19" s="235"/>
      <c r="E19" s="235"/>
      <c r="F19" s="235"/>
      <c r="G19" s="235"/>
    </row>
    <row r="20" spans="1:7" ht="22.7" customHeight="1" x14ac:dyDescent="0.3">
      <c r="A20" s="152"/>
      <c r="B20" s="153" t="s">
        <v>419</v>
      </c>
      <c r="C20" s="154"/>
      <c r="D20" s="13">
        <f>SUM(D5:D19)</f>
        <v>1900000</v>
      </c>
      <c r="E20" s="13">
        <f>SUM(E5:E19)</f>
        <v>2750000</v>
      </c>
      <c r="F20" s="13">
        <f t="shared" ref="F20:G20" si="0">SUM(F5:F19)</f>
        <v>2750000</v>
      </c>
      <c r="G20" s="13">
        <f t="shared" si="0"/>
        <v>2750000</v>
      </c>
    </row>
  </sheetData>
  <mergeCells count="3">
    <mergeCell ref="A3:A4"/>
    <mergeCell ref="B3:B4"/>
    <mergeCell ref="D3:G3"/>
  </mergeCells>
  <pageMargins left="0.2" right="0.10909090909090909" top="0.75" bottom="0.75" header="0.3" footer="0.3"/>
  <pageSetup paperSize="9" orientation="landscape" r:id="rId1"/>
  <headerFooter>
    <oddFooter>&amp;Ldok. nr. 129935-15&amp;Csag nr. 15-314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B1" zoomScaleNormal="100" workbookViewId="0">
      <pane ySplit="3" topLeftCell="A19" activePane="bottomLeft" state="frozen"/>
      <selection activeCell="B1" sqref="B1"/>
      <selection pane="bottomLeft" activeCell="A2" sqref="A2:B3"/>
    </sheetView>
  </sheetViews>
  <sheetFormatPr defaultRowHeight="15" x14ac:dyDescent="0.25"/>
  <cols>
    <col min="1" max="1" width="4.7109375" hidden="1" customWidth="1"/>
    <col min="2" max="2" width="51.5703125" customWidth="1"/>
    <col min="3" max="7" width="15" customWidth="1"/>
    <col min="8" max="8" width="9.85546875" bestFit="1" customWidth="1"/>
  </cols>
  <sheetData>
    <row r="1" spans="1:7" ht="38.85" customHeight="1" thickBot="1" x14ac:dyDescent="0.3">
      <c r="A1" s="296" t="s">
        <v>498</v>
      </c>
      <c r="B1" s="297"/>
      <c r="C1" s="297"/>
      <c r="D1" s="297"/>
      <c r="E1" s="297"/>
      <c r="F1" s="297"/>
      <c r="G1" s="298"/>
    </row>
    <row r="2" spans="1:7" ht="25.15" customHeight="1" thickBot="1" x14ac:dyDescent="0.3">
      <c r="A2" s="304"/>
      <c r="B2" s="305"/>
      <c r="C2" s="302" t="s">
        <v>150</v>
      </c>
      <c r="D2" s="299" t="s">
        <v>151</v>
      </c>
      <c r="E2" s="300"/>
      <c r="F2" s="300"/>
      <c r="G2" s="301"/>
    </row>
    <row r="3" spans="1:7" ht="34.700000000000003" customHeight="1" thickBot="1" x14ac:dyDescent="0.35">
      <c r="A3" s="306"/>
      <c r="B3" s="307"/>
      <c r="C3" s="303"/>
      <c r="D3" s="21" t="s">
        <v>152</v>
      </c>
      <c r="E3" s="21" t="s">
        <v>153</v>
      </c>
      <c r="F3" s="21" t="s">
        <v>154</v>
      </c>
      <c r="G3" s="21" t="s">
        <v>155</v>
      </c>
    </row>
    <row r="4" spans="1:7" ht="20.45" customHeight="1" x14ac:dyDescent="0.3">
      <c r="A4" s="20" t="s">
        <v>157</v>
      </c>
      <c r="B4" s="19" t="s">
        <v>158</v>
      </c>
      <c r="C4" s="29" t="s">
        <v>159</v>
      </c>
      <c r="D4" s="31">
        <v>190000</v>
      </c>
      <c r="E4" s="31">
        <v>190000</v>
      </c>
      <c r="F4" s="31">
        <v>0</v>
      </c>
      <c r="G4" s="31">
        <v>0</v>
      </c>
    </row>
    <row r="5" spans="1:7" ht="19.7" customHeight="1" x14ac:dyDescent="0.3">
      <c r="A5" s="255" t="s">
        <v>161</v>
      </c>
      <c r="B5" s="247" t="s">
        <v>162</v>
      </c>
      <c r="C5" s="264" t="s">
        <v>163</v>
      </c>
      <c r="D5" s="256">
        <v>245000</v>
      </c>
      <c r="E5" s="256"/>
      <c r="F5" s="256"/>
      <c r="G5" s="256"/>
    </row>
    <row r="6" spans="1:7" ht="34.5" x14ac:dyDescent="0.3">
      <c r="A6" s="255" t="s">
        <v>164</v>
      </c>
      <c r="B6" s="247" t="s">
        <v>165</v>
      </c>
      <c r="C6" s="264" t="s">
        <v>163</v>
      </c>
      <c r="D6" s="256">
        <v>90000</v>
      </c>
      <c r="E6" s="256">
        <v>90000</v>
      </c>
      <c r="F6" s="256">
        <v>90000</v>
      </c>
      <c r="G6" s="256">
        <v>90000</v>
      </c>
    </row>
    <row r="7" spans="1:7" s="18" customFormat="1" ht="20.45" customHeight="1" x14ac:dyDescent="0.3">
      <c r="A7" s="32" t="s">
        <v>167</v>
      </c>
      <c r="B7" s="22" t="s">
        <v>392</v>
      </c>
      <c r="C7" s="30" t="s">
        <v>168</v>
      </c>
      <c r="D7" s="25"/>
      <c r="E7" s="25">
        <v>20000</v>
      </c>
      <c r="F7" s="25">
        <v>40000</v>
      </c>
      <c r="G7" s="25">
        <v>60000</v>
      </c>
    </row>
    <row r="8" spans="1:7" s="18" customFormat="1" ht="20.45" customHeight="1" x14ac:dyDescent="0.3">
      <c r="A8" s="42" t="s">
        <v>169</v>
      </c>
      <c r="B8" s="23" t="s">
        <v>170</v>
      </c>
      <c r="C8" s="30" t="s">
        <v>171</v>
      </c>
      <c r="D8" s="25">
        <v>100000</v>
      </c>
      <c r="E8" s="25">
        <v>100000</v>
      </c>
      <c r="F8" s="25">
        <v>100000</v>
      </c>
      <c r="G8" s="25">
        <v>100000</v>
      </c>
    </row>
    <row r="9" spans="1:7" s="18" customFormat="1" ht="20.45" customHeight="1" x14ac:dyDescent="0.3">
      <c r="A9" s="42" t="s">
        <v>172</v>
      </c>
      <c r="B9" s="23" t="s">
        <v>173</v>
      </c>
      <c r="C9" s="30" t="s">
        <v>174</v>
      </c>
      <c r="D9" s="25">
        <v>15000</v>
      </c>
      <c r="E9" s="25">
        <v>15000</v>
      </c>
      <c r="F9" s="25">
        <v>15000</v>
      </c>
      <c r="G9" s="25">
        <v>15000</v>
      </c>
    </row>
    <row r="10" spans="1:7" s="18" customFormat="1" ht="20.45" customHeight="1" x14ac:dyDescent="0.3">
      <c r="A10" s="42" t="s">
        <v>175</v>
      </c>
      <c r="B10" s="23" t="s">
        <v>176</v>
      </c>
      <c r="C10" s="30" t="s">
        <v>177</v>
      </c>
      <c r="D10" s="25">
        <v>8000</v>
      </c>
      <c r="E10" s="25">
        <v>16000</v>
      </c>
      <c r="F10" s="25">
        <v>24000</v>
      </c>
      <c r="G10" s="25">
        <v>32000</v>
      </c>
    </row>
    <row r="11" spans="1:7" s="18" customFormat="1" ht="34.5" x14ac:dyDescent="0.3">
      <c r="A11" s="42" t="s">
        <v>178</v>
      </c>
      <c r="B11" s="23" t="s">
        <v>179</v>
      </c>
      <c r="C11" s="30" t="s">
        <v>180</v>
      </c>
      <c r="D11" s="25"/>
      <c r="E11" s="25">
        <v>56000</v>
      </c>
      <c r="F11" s="25">
        <v>56000</v>
      </c>
      <c r="G11" s="25">
        <v>56000</v>
      </c>
    </row>
    <row r="12" spans="1:7" s="18" customFormat="1" ht="34.5" x14ac:dyDescent="0.3">
      <c r="A12" s="42" t="s">
        <v>187</v>
      </c>
      <c r="B12" s="35" t="s">
        <v>188</v>
      </c>
      <c r="C12" s="36" t="s">
        <v>189</v>
      </c>
      <c r="D12" s="34">
        <v>1056000</v>
      </c>
      <c r="E12" s="34">
        <v>1056000</v>
      </c>
      <c r="F12" s="34">
        <v>1056000</v>
      </c>
      <c r="G12" s="34">
        <v>1056000</v>
      </c>
    </row>
    <row r="13" spans="1:7" s="18" customFormat="1" ht="19.7" customHeight="1" x14ac:dyDescent="0.3">
      <c r="A13" s="246" t="s">
        <v>190</v>
      </c>
      <c r="B13" s="247" t="s">
        <v>191</v>
      </c>
      <c r="C13" s="36" t="s">
        <v>192</v>
      </c>
      <c r="D13" s="256">
        <v>261480</v>
      </c>
      <c r="E13" s="256">
        <v>261480</v>
      </c>
      <c r="F13" s="256">
        <v>261480</v>
      </c>
      <c r="G13" s="256">
        <v>261480</v>
      </c>
    </row>
    <row r="14" spans="1:7" s="18" customFormat="1" ht="20.45" customHeight="1" x14ac:dyDescent="0.3">
      <c r="A14" s="246" t="s">
        <v>193</v>
      </c>
      <c r="B14" s="247" t="s">
        <v>194</v>
      </c>
      <c r="C14" s="36" t="s">
        <v>192</v>
      </c>
      <c r="D14" s="256">
        <v>156000</v>
      </c>
      <c r="E14" s="256"/>
      <c r="F14" s="256">
        <v>0</v>
      </c>
      <c r="G14" s="256">
        <v>0</v>
      </c>
    </row>
    <row r="15" spans="1:7" s="18" customFormat="1" ht="20.45" customHeight="1" x14ac:dyDescent="0.3">
      <c r="A15" s="42" t="s">
        <v>195</v>
      </c>
      <c r="B15" s="35" t="s">
        <v>196</v>
      </c>
      <c r="C15" s="36" t="s">
        <v>197</v>
      </c>
      <c r="D15" s="34">
        <v>450000</v>
      </c>
      <c r="E15" s="34">
        <v>450000</v>
      </c>
      <c r="F15" s="34">
        <v>450000</v>
      </c>
      <c r="G15" s="34">
        <v>450000</v>
      </c>
    </row>
    <row r="16" spans="1:7" s="18" customFormat="1" ht="34.5" x14ac:dyDescent="0.3">
      <c r="A16" s="42" t="s">
        <v>198</v>
      </c>
      <c r="B16" s="35" t="s">
        <v>199</v>
      </c>
      <c r="C16" s="36" t="s">
        <v>200</v>
      </c>
      <c r="D16" s="34">
        <v>89360</v>
      </c>
      <c r="E16" s="34">
        <v>89360</v>
      </c>
      <c r="F16" s="34">
        <v>89360</v>
      </c>
      <c r="G16" s="34">
        <v>89360</v>
      </c>
    </row>
    <row r="17" spans="1:7" s="18" customFormat="1" ht="51.75" x14ac:dyDescent="0.3">
      <c r="A17" s="42" t="s">
        <v>201</v>
      </c>
      <c r="B17" s="35" t="s">
        <v>202</v>
      </c>
      <c r="C17" s="36" t="s">
        <v>203</v>
      </c>
      <c r="D17" s="34"/>
      <c r="E17" s="34">
        <v>500000</v>
      </c>
      <c r="F17" s="34">
        <v>1000000</v>
      </c>
      <c r="G17" s="34">
        <v>1250000</v>
      </c>
    </row>
    <row r="18" spans="1:7" s="18" customFormat="1" ht="21.6" customHeight="1" x14ac:dyDescent="0.4">
      <c r="A18" s="42" t="s">
        <v>204</v>
      </c>
      <c r="B18" s="35" t="s">
        <v>205</v>
      </c>
      <c r="C18" s="36" t="s">
        <v>206</v>
      </c>
      <c r="D18" s="34">
        <v>450000</v>
      </c>
      <c r="E18" s="34">
        <v>450000</v>
      </c>
      <c r="F18" s="34">
        <v>0</v>
      </c>
      <c r="G18" s="34">
        <v>0</v>
      </c>
    </row>
    <row r="19" spans="1:7" s="18" customFormat="1" ht="19.7" customHeight="1" x14ac:dyDescent="0.3">
      <c r="A19" s="246" t="s">
        <v>210</v>
      </c>
      <c r="B19" s="257" t="s">
        <v>211</v>
      </c>
      <c r="C19" s="37" t="s">
        <v>212</v>
      </c>
      <c r="D19" s="258">
        <v>200000</v>
      </c>
      <c r="E19" s="258">
        <v>200000</v>
      </c>
      <c r="F19" s="258">
        <v>200000</v>
      </c>
      <c r="G19" s="258">
        <v>200000</v>
      </c>
    </row>
    <row r="20" spans="1:7" s="24" customFormat="1" ht="20.45" customHeight="1" x14ac:dyDescent="0.3">
      <c r="A20" s="42" t="s">
        <v>214</v>
      </c>
      <c r="B20" s="35" t="s">
        <v>215</v>
      </c>
      <c r="C20" s="30" t="s">
        <v>216</v>
      </c>
      <c r="D20" s="25">
        <v>150000</v>
      </c>
      <c r="E20" s="25">
        <v>250000</v>
      </c>
      <c r="F20" s="25">
        <v>250000</v>
      </c>
      <c r="G20" s="25">
        <v>250000</v>
      </c>
    </row>
    <row r="21" spans="1:7" s="24" customFormat="1" ht="20.45" customHeight="1" x14ac:dyDescent="0.4">
      <c r="A21" s="42" t="s">
        <v>217</v>
      </c>
      <c r="B21" s="35" t="s">
        <v>218</v>
      </c>
      <c r="C21" s="30" t="s">
        <v>219</v>
      </c>
      <c r="D21" s="25">
        <v>100000</v>
      </c>
      <c r="E21" s="25">
        <v>250000</v>
      </c>
      <c r="F21" s="25">
        <v>250000</v>
      </c>
      <c r="G21" s="25">
        <v>250000</v>
      </c>
    </row>
    <row r="22" spans="1:7" s="24" customFormat="1" ht="20.45" customHeight="1" x14ac:dyDescent="0.4">
      <c r="A22" s="42" t="s">
        <v>223</v>
      </c>
      <c r="B22" s="35" t="s">
        <v>224</v>
      </c>
      <c r="C22" s="30" t="s">
        <v>225</v>
      </c>
      <c r="D22" s="25">
        <v>272100</v>
      </c>
      <c r="E22" s="25">
        <v>272100</v>
      </c>
      <c r="F22" s="25">
        <v>272100</v>
      </c>
      <c r="G22" s="25">
        <v>272100</v>
      </c>
    </row>
    <row r="23" spans="1:7" s="24" customFormat="1" ht="20.45" customHeight="1" x14ac:dyDescent="0.3">
      <c r="A23" s="42" t="s">
        <v>226</v>
      </c>
      <c r="B23" s="35" t="s">
        <v>227</v>
      </c>
      <c r="C23" s="30" t="s">
        <v>228</v>
      </c>
      <c r="D23" s="25">
        <v>300000</v>
      </c>
      <c r="E23" s="25">
        <v>300000</v>
      </c>
      <c r="F23" s="25">
        <v>300000</v>
      </c>
      <c r="G23" s="25">
        <v>300000</v>
      </c>
    </row>
    <row r="24" spans="1:7" s="28" customFormat="1" ht="51.75" x14ac:dyDescent="0.3">
      <c r="A24" s="42" t="s">
        <v>229</v>
      </c>
      <c r="B24" s="35" t="s">
        <v>230</v>
      </c>
      <c r="C24" s="33" t="s">
        <v>231</v>
      </c>
      <c r="D24" s="34">
        <v>7200000</v>
      </c>
      <c r="E24" s="34">
        <v>7200000</v>
      </c>
      <c r="F24" s="34">
        <v>7200000</v>
      </c>
      <c r="G24" s="34">
        <v>7200000</v>
      </c>
    </row>
    <row r="25" spans="1:7" s="28" customFormat="1" ht="51.75" x14ac:dyDescent="0.3">
      <c r="A25" s="42" t="s">
        <v>232</v>
      </c>
      <c r="B25" s="35" t="s">
        <v>393</v>
      </c>
      <c r="C25" s="33" t="s">
        <v>239</v>
      </c>
      <c r="D25" s="34">
        <v>200000</v>
      </c>
      <c r="E25" s="34">
        <v>-200000</v>
      </c>
      <c r="F25" s="34">
        <v>-200000</v>
      </c>
      <c r="G25" s="34">
        <v>-200000</v>
      </c>
    </row>
    <row r="26" spans="1:7" s="28" customFormat="1" ht="17.25" x14ac:dyDescent="0.3">
      <c r="A26" s="218" t="s">
        <v>394</v>
      </c>
      <c r="B26" s="308" t="s">
        <v>480</v>
      </c>
      <c r="C26" s="219" t="s">
        <v>233</v>
      </c>
      <c r="D26" s="220">
        <v>700000</v>
      </c>
      <c r="E26" s="220">
        <v>700000</v>
      </c>
      <c r="F26" s="220">
        <v>700000</v>
      </c>
      <c r="G26" s="220">
        <v>700000</v>
      </c>
    </row>
    <row r="27" spans="1:7" s="28" customFormat="1" ht="17.25" x14ac:dyDescent="0.3">
      <c r="A27" s="218" t="s">
        <v>483</v>
      </c>
      <c r="B27" s="309"/>
      <c r="C27" s="221" t="s">
        <v>233</v>
      </c>
      <c r="D27" s="220">
        <v>2300000</v>
      </c>
      <c r="E27" s="220">
        <v>2300000</v>
      </c>
      <c r="F27" s="220">
        <v>2300000</v>
      </c>
      <c r="G27" s="220">
        <v>2300000</v>
      </c>
    </row>
    <row r="28" spans="1:7" s="28" customFormat="1" ht="34.5" x14ac:dyDescent="0.3">
      <c r="A28" s="218" t="s">
        <v>236</v>
      </c>
      <c r="B28" s="222" t="s">
        <v>481</v>
      </c>
      <c r="C28" s="221" t="s">
        <v>395</v>
      </c>
      <c r="D28" s="220">
        <v>2800000</v>
      </c>
      <c r="E28" s="220">
        <v>2800000</v>
      </c>
      <c r="F28" s="220">
        <v>2800000</v>
      </c>
      <c r="G28" s="220">
        <v>2800000</v>
      </c>
    </row>
    <row r="29" spans="1:7" s="28" customFormat="1" ht="51.75" x14ac:dyDescent="0.3">
      <c r="A29" s="218" t="s">
        <v>237</v>
      </c>
      <c r="B29" s="223" t="s">
        <v>482</v>
      </c>
      <c r="C29" s="219" t="s">
        <v>235</v>
      </c>
      <c r="D29" s="220">
        <v>1000000</v>
      </c>
      <c r="E29" s="220">
        <v>1000000</v>
      </c>
      <c r="F29" s="220">
        <v>2200000</v>
      </c>
      <c r="G29" s="220">
        <v>2200000</v>
      </c>
    </row>
    <row r="30" spans="1:7" s="28" customFormat="1" ht="34.5" x14ac:dyDescent="0.3">
      <c r="A30" s="224" t="s">
        <v>238</v>
      </c>
      <c r="B30" s="225" t="s">
        <v>396</v>
      </c>
      <c r="C30" s="226" t="s">
        <v>397</v>
      </c>
      <c r="D30" s="220">
        <v>500000</v>
      </c>
      <c r="E30" s="220">
        <v>500000</v>
      </c>
      <c r="F30" s="220">
        <v>500000</v>
      </c>
      <c r="G30" s="220">
        <v>500000</v>
      </c>
    </row>
    <row r="31" spans="1:7" s="28" customFormat="1" ht="17.25" x14ac:dyDescent="0.3">
      <c r="A31" s="218" t="s">
        <v>240</v>
      </c>
      <c r="B31" s="227" t="s">
        <v>398</v>
      </c>
      <c r="C31" s="221" t="s">
        <v>399</v>
      </c>
      <c r="D31" s="220">
        <v>500000</v>
      </c>
      <c r="E31" s="220">
        <v>500000</v>
      </c>
      <c r="F31" s="220">
        <v>500000</v>
      </c>
      <c r="G31" s="220">
        <v>500000</v>
      </c>
    </row>
    <row r="32" spans="1:7" s="28" customFormat="1" ht="34.5" x14ac:dyDescent="0.3">
      <c r="A32" s="43" t="s">
        <v>242</v>
      </c>
      <c r="B32" s="41" t="s">
        <v>400</v>
      </c>
      <c r="C32" s="37" t="s">
        <v>243</v>
      </c>
      <c r="D32" s="38">
        <v>100000</v>
      </c>
      <c r="E32" s="39">
        <v>100000</v>
      </c>
      <c r="F32" s="39">
        <v>100000</v>
      </c>
      <c r="G32" s="39">
        <v>100000</v>
      </c>
    </row>
    <row r="33" spans="1:8" s="207" customFormat="1" ht="17.25" x14ac:dyDescent="0.3">
      <c r="A33" s="259"/>
      <c r="B33" s="260" t="s">
        <v>494</v>
      </c>
      <c r="C33" s="236"/>
      <c r="D33" s="261">
        <v>4050000</v>
      </c>
      <c r="E33" s="261">
        <v>4050000</v>
      </c>
      <c r="F33" s="261">
        <v>4050000</v>
      </c>
      <c r="G33" s="261">
        <v>4050000</v>
      </c>
      <c r="H33" s="107"/>
    </row>
    <row r="34" spans="1:8" s="207" customFormat="1" ht="34.5" x14ac:dyDescent="0.3">
      <c r="A34" s="246"/>
      <c r="B34" s="262" t="s">
        <v>501</v>
      </c>
      <c r="C34" s="236"/>
      <c r="D34" s="261">
        <v>-3000000</v>
      </c>
      <c r="E34" s="261">
        <v>-3000000</v>
      </c>
      <c r="F34" s="261">
        <v>-3000000</v>
      </c>
      <c r="G34" s="261">
        <v>-3000000</v>
      </c>
    </row>
    <row r="35" spans="1:8" s="207" customFormat="1" ht="17.25" x14ac:dyDescent="0.3">
      <c r="A35" s="42"/>
      <c r="B35" s="237" t="s">
        <v>502</v>
      </c>
      <c r="C35" s="236"/>
      <c r="D35" s="52"/>
      <c r="E35" s="52"/>
      <c r="F35" s="52">
        <v>-1000000</v>
      </c>
      <c r="G35" s="52">
        <v>-1000000</v>
      </c>
    </row>
    <row r="36" spans="1:8" s="207" customFormat="1" ht="17.25" x14ac:dyDescent="0.3">
      <c r="A36" s="42"/>
      <c r="B36" s="237"/>
      <c r="C36" s="236"/>
      <c r="D36" s="52"/>
      <c r="E36" s="52"/>
      <c r="F36" s="52"/>
      <c r="G36" s="52"/>
    </row>
    <row r="37" spans="1:8" s="18" customFormat="1" ht="18" thickBot="1" x14ac:dyDescent="0.35">
      <c r="A37" s="27"/>
      <c r="C37" s="230"/>
      <c r="D37" s="230"/>
      <c r="E37" s="230"/>
      <c r="F37" s="230"/>
      <c r="G37" s="230"/>
    </row>
    <row r="38" spans="1:8" s="18" customFormat="1" ht="18" thickBot="1" x14ac:dyDescent="0.35">
      <c r="A38" s="294" t="s">
        <v>166</v>
      </c>
      <c r="B38" s="295"/>
      <c r="C38" s="40"/>
      <c r="D38" s="50">
        <f>SUM(D4:D37)</f>
        <v>20482940</v>
      </c>
      <c r="E38" s="50">
        <f>SUM(E4:E37)</f>
        <v>20515940</v>
      </c>
      <c r="F38" s="50">
        <f>SUM(F4:F37)</f>
        <v>20603940</v>
      </c>
      <c r="G38" s="50">
        <f>SUM(G4:G37)</f>
        <v>20881940</v>
      </c>
    </row>
    <row r="39" spans="1:8" s="18" customFormat="1" x14ac:dyDescent="0.25">
      <c r="A39" s="49"/>
      <c r="B39" s="49"/>
      <c r="C39" s="49"/>
      <c r="D39" s="49"/>
      <c r="E39" s="49"/>
      <c r="F39" s="49"/>
      <c r="G39" s="49"/>
    </row>
    <row r="40" spans="1:8" s="49" customFormat="1" ht="20.45" customHeight="1" x14ac:dyDescent="0.25">
      <c r="A40" s="155"/>
    </row>
  </sheetData>
  <mergeCells count="6">
    <mergeCell ref="A38:B38"/>
    <mergeCell ref="A1:G1"/>
    <mergeCell ref="D2:G2"/>
    <mergeCell ref="C2:C3"/>
    <mergeCell ref="A2:B3"/>
    <mergeCell ref="B26:B27"/>
  </mergeCells>
  <pageMargins left="0.2" right="0.10909090909090909" top="0.75" bottom="0.75" header="0.3" footer="0.3"/>
  <pageSetup paperSize="9" orientation="landscape" r:id="rId1"/>
  <headerFooter>
    <oddFooter>&amp;Ldok. nr. 129935-15&amp;Csag nr. 15-314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B1" zoomScaleNormal="100" workbookViewId="0">
      <pane ySplit="3" topLeftCell="A4" activePane="bottomLeft" state="frozen"/>
      <selection activeCell="B1" sqref="B1"/>
      <selection pane="bottomLeft" activeCell="B4" sqref="B4"/>
    </sheetView>
  </sheetViews>
  <sheetFormatPr defaultRowHeight="15" x14ac:dyDescent="0.25"/>
  <cols>
    <col min="1" max="1" width="5.42578125" hidden="1" customWidth="1"/>
    <col min="2" max="2" width="51.5703125" customWidth="1"/>
    <col min="3" max="7" width="15" customWidth="1"/>
    <col min="8" max="8" width="10.85546875" bestFit="1" customWidth="1"/>
    <col min="13" max="13" width="9" customWidth="1"/>
  </cols>
  <sheetData>
    <row r="1" spans="1:7" ht="38.85" customHeight="1" thickBot="1" x14ac:dyDescent="0.3">
      <c r="A1" s="314" t="s">
        <v>499</v>
      </c>
      <c r="B1" s="315"/>
      <c r="C1" s="315"/>
      <c r="D1" s="315"/>
      <c r="E1" s="315"/>
      <c r="F1" s="315"/>
      <c r="G1" s="316"/>
    </row>
    <row r="2" spans="1:7" ht="25.15" customHeight="1" thickBot="1" x14ac:dyDescent="0.3">
      <c r="A2" s="321" t="s">
        <v>149</v>
      </c>
      <c r="B2" s="322"/>
      <c r="C2" s="319" t="s">
        <v>150</v>
      </c>
      <c r="D2" s="317" t="s">
        <v>244</v>
      </c>
      <c r="E2" s="318"/>
      <c r="F2" s="318"/>
      <c r="G2" s="318"/>
    </row>
    <row r="3" spans="1:7" ht="34.700000000000003" customHeight="1" thickBot="1" x14ac:dyDescent="0.35">
      <c r="A3" s="323"/>
      <c r="B3" s="324"/>
      <c r="C3" s="320"/>
      <c r="D3" s="44" t="s">
        <v>152</v>
      </c>
      <c r="E3" s="44" t="s">
        <v>153</v>
      </c>
      <c r="F3" s="44" t="s">
        <v>154</v>
      </c>
      <c r="G3" s="44" t="s">
        <v>155</v>
      </c>
    </row>
    <row r="4" spans="1:7" ht="34.5" x14ac:dyDescent="0.3">
      <c r="A4" s="105" t="s">
        <v>156</v>
      </c>
      <c r="B4" s="93" t="s">
        <v>245</v>
      </c>
      <c r="C4" s="54"/>
      <c r="D4" s="55">
        <v>3039000</v>
      </c>
      <c r="E4" s="55">
        <v>3039000</v>
      </c>
      <c r="F4" s="55">
        <v>3039000</v>
      </c>
      <c r="G4" s="177">
        <v>3039000</v>
      </c>
    </row>
    <row r="5" spans="1:7" ht="19.7" customHeight="1" x14ac:dyDescent="0.3">
      <c r="A5" s="87" t="s">
        <v>157</v>
      </c>
      <c r="B5" s="94" t="s">
        <v>246</v>
      </c>
      <c r="C5" s="57"/>
      <c r="D5" s="58">
        <v>30000000</v>
      </c>
      <c r="E5" s="58">
        <v>30000000</v>
      </c>
      <c r="F5" s="58">
        <v>10000000</v>
      </c>
      <c r="G5" s="63">
        <v>10000000</v>
      </c>
    </row>
    <row r="6" spans="1:7" ht="34.5" x14ac:dyDescent="0.3">
      <c r="A6" s="87" t="s">
        <v>160</v>
      </c>
      <c r="B6" s="95" t="s">
        <v>247</v>
      </c>
      <c r="C6" s="61" t="s">
        <v>248</v>
      </c>
      <c r="D6" s="58">
        <v>0</v>
      </c>
      <c r="E6" s="58">
        <v>303900</v>
      </c>
      <c r="F6" s="58">
        <v>303900</v>
      </c>
      <c r="G6" s="63">
        <v>0</v>
      </c>
    </row>
    <row r="7" spans="1:7" ht="19.7" customHeight="1" x14ac:dyDescent="0.3">
      <c r="A7" s="87" t="s">
        <v>161</v>
      </c>
      <c r="B7" s="94" t="s">
        <v>249</v>
      </c>
      <c r="C7" s="57" t="s">
        <v>250</v>
      </c>
      <c r="D7" s="58">
        <v>3039000</v>
      </c>
      <c r="E7" s="58">
        <v>3039000</v>
      </c>
      <c r="F7" s="58">
        <v>3039000</v>
      </c>
      <c r="G7" s="63">
        <v>0</v>
      </c>
    </row>
    <row r="8" spans="1:7" ht="19.7" customHeight="1" x14ac:dyDescent="0.3">
      <c r="A8" s="156" t="s">
        <v>161</v>
      </c>
      <c r="B8" s="157" t="s">
        <v>401</v>
      </c>
      <c r="C8" s="158" t="s">
        <v>402</v>
      </c>
      <c r="D8" s="159"/>
      <c r="E8" s="159">
        <v>1700000</v>
      </c>
      <c r="F8" s="159">
        <v>3000000</v>
      </c>
      <c r="G8" s="250">
        <v>2000000</v>
      </c>
    </row>
    <row r="9" spans="1:7" ht="19.7" customHeight="1" x14ac:dyDescent="0.3">
      <c r="A9" s="87" t="s">
        <v>164</v>
      </c>
      <c r="B9" s="94" t="s">
        <v>251</v>
      </c>
      <c r="C9" s="57"/>
      <c r="D9" s="58">
        <v>3039000</v>
      </c>
      <c r="E9" s="58">
        <v>3039000</v>
      </c>
      <c r="F9" s="58">
        <v>5065000</v>
      </c>
      <c r="G9" s="63">
        <v>7000000</v>
      </c>
    </row>
    <row r="10" spans="1:7" s="17" customFormat="1" ht="51.75" x14ac:dyDescent="0.25">
      <c r="A10" s="88" t="s">
        <v>167</v>
      </c>
      <c r="B10" s="94" t="s">
        <v>254</v>
      </c>
      <c r="C10" s="64" t="s">
        <v>255</v>
      </c>
      <c r="D10" s="65">
        <v>1291580</v>
      </c>
      <c r="E10" s="58">
        <v>0</v>
      </c>
      <c r="F10" s="60">
        <v>0</v>
      </c>
      <c r="G10" s="178">
        <v>0</v>
      </c>
    </row>
    <row r="11" spans="1:7" s="17" customFormat="1" ht="69" x14ac:dyDescent="0.3">
      <c r="A11" s="88" t="s">
        <v>169</v>
      </c>
      <c r="B11" s="94" t="s">
        <v>256</v>
      </c>
      <c r="C11" s="61"/>
      <c r="D11" s="65">
        <v>1396930</v>
      </c>
      <c r="E11" s="58">
        <v>0</v>
      </c>
      <c r="F11" s="60">
        <v>0</v>
      </c>
      <c r="G11" s="178">
        <v>0</v>
      </c>
    </row>
    <row r="12" spans="1:7" s="17" customFormat="1" ht="34.5" x14ac:dyDescent="0.3">
      <c r="A12" s="88" t="s">
        <v>172</v>
      </c>
      <c r="B12" s="94" t="s">
        <v>257</v>
      </c>
      <c r="C12" s="57" t="s">
        <v>258</v>
      </c>
      <c r="D12" s="65">
        <v>506500</v>
      </c>
      <c r="E12" s="59"/>
      <c r="F12" s="66">
        <v>0</v>
      </c>
      <c r="G12" s="179">
        <v>0</v>
      </c>
    </row>
    <row r="13" spans="1:7" s="17" customFormat="1" ht="17.25" x14ac:dyDescent="0.3">
      <c r="A13" s="88" t="s">
        <v>175</v>
      </c>
      <c r="B13" s="95" t="s">
        <v>259</v>
      </c>
      <c r="C13" s="57" t="s">
        <v>258</v>
      </c>
      <c r="D13" s="65">
        <v>5065000</v>
      </c>
      <c r="E13" s="58">
        <v>5065000</v>
      </c>
      <c r="F13" s="67">
        <v>0</v>
      </c>
      <c r="G13" s="179">
        <v>0</v>
      </c>
    </row>
    <row r="14" spans="1:7" s="17" customFormat="1" ht="17.25" x14ac:dyDescent="0.3">
      <c r="A14" s="88" t="s">
        <v>178</v>
      </c>
      <c r="B14" s="95" t="s">
        <v>260</v>
      </c>
      <c r="C14" s="57" t="s">
        <v>258</v>
      </c>
      <c r="D14" s="65">
        <v>1924700</v>
      </c>
      <c r="E14" s="58">
        <v>1924700</v>
      </c>
      <c r="F14" s="67">
        <v>0</v>
      </c>
      <c r="G14" s="179">
        <v>0</v>
      </c>
    </row>
    <row r="15" spans="1:7" s="17" customFormat="1" ht="17.25" x14ac:dyDescent="0.3">
      <c r="A15" s="88" t="s">
        <v>181</v>
      </c>
      <c r="B15" s="95" t="s">
        <v>261</v>
      </c>
      <c r="C15" s="57"/>
      <c r="D15" s="65">
        <v>3039000</v>
      </c>
      <c r="E15" s="58">
        <v>3039000</v>
      </c>
      <c r="F15" s="67">
        <v>0</v>
      </c>
      <c r="G15" s="179">
        <v>0</v>
      </c>
    </row>
    <row r="16" spans="1:7" s="207" customFormat="1" ht="34.5" x14ac:dyDescent="0.3">
      <c r="A16" s="88" t="s">
        <v>273</v>
      </c>
      <c r="B16" s="94" t="s">
        <v>274</v>
      </c>
      <c r="C16" s="57" t="s">
        <v>275</v>
      </c>
      <c r="D16" s="70">
        <v>5065000</v>
      </c>
      <c r="E16" s="71">
        <v>3039000</v>
      </c>
      <c r="F16" s="72">
        <v>3039000</v>
      </c>
      <c r="G16" s="179">
        <v>0</v>
      </c>
    </row>
    <row r="17" spans="1:7" s="207" customFormat="1" ht="17.25" x14ac:dyDescent="0.3">
      <c r="A17" s="81" t="s">
        <v>290</v>
      </c>
      <c r="B17" s="98" t="s">
        <v>291</v>
      </c>
      <c r="C17" s="62" t="s">
        <v>168</v>
      </c>
      <c r="D17" s="73">
        <v>0</v>
      </c>
      <c r="E17" s="74"/>
      <c r="F17" s="75"/>
      <c r="G17" s="180">
        <v>3500000</v>
      </c>
    </row>
    <row r="18" spans="1:7" s="207" customFormat="1" ht="17.25" x14ac:dyDescent="0.3">
      <c r="A18" s="81" t="s">
        <v>292</v>
      </c>
      <c r="B18" s="98" t="s">
        <v>176</v>
      </c>
      <c r="C18" s="62" t="s">
        <v>177</v>
      </c>
      <c r="D18" s="73">
        <v>0</v>
      </c>
      <c r="E18" s="74">
        <v>1000000</v>
      </c>
      <c r="F18" s="75">
        <v>2000000</v>
      </c>
      <c r="G18" s="180">
        <v>2000000</v>
      </c>
    </row>
    <row r="19" spans="1:7" s="207" customFormat="1" ht="34.5" x14ac:dyDescent="0.3">
      <c r="A19" s="81" t="s">
        <v>308</v>
      </c>
      <c r="B19" s="98" t="s">
        <v>179</v>
      </c>
      <c r="C19" s="76" t="s">
        <v>180</v>
      </c>
      <c r="D19" s="73">
        <v>1710000</v>
      </c>
      <c r="E19" s="74"/>
      <c r="F19" s="75"/>
      <c r="G19" s="180"/>
    </row>
    <row r="20" spans="1:7" s="17" customFormat="1" ht="103.5" x14ac:dyDescent="0.25">
      <c r="A20" s="88" t="s">
        <v>182</v>
      </c>
      <c r="B20" s="94" t="s">
        <v>262</v>
      </c>
      <c r="C20" s="68" t="s">
        <v>263</v>
      </c>
      <c r="D20" s="65">
        <v>2026000</v>
      </c>
      <c r="E20" s="58">
        <v>2026000</v>
      </c>
      <c r="F20" s="69">
        <v>1000000</v>
      </c>
      <c r="G20" s="79">
        <v>1000000</v>
      </c>
    </row>
    <row r="21" spans="1:7" s="17" customFormat="1" ht="17.25" x14ac:dyDescent="0.3">
      <c r="A21" s="88" t="s">
        <v>183</v>
      </c>
      <c r="B21" s="95" t="s">
        <v>264</v>
      </c>
      <c r="C21" s="57" t="s">
        <v>258</v>
      </c>
      <c r="D21" s="65">
        <v>1013000</v>
      </c>
      <c r="E21" s="58">
        <v>1013000</v>
      </c>
      <c r="F21" s="66">
        <v>0</v>
      </c>
      <c r="G21" s="179">
        <v>0</v>
      </c>
    </row>
    <row r="22" spans="1:7" s="17" customFormat="1" ht="103.5" x14ac:dyDescent="0.3">
      <c r="A22" s="88" t="s">
        <v>184</v>
      </c>
      <c r="B22" s="94" t="s">
        <v>265</v>
      </c>
      <c r="C22" s="68" t="s">
        <v>266</v>
      </c>
      <c r="D22" s="70">
        <v>513000</v>
      </c>
      <c r="E22" s="71">
        <v>1013000</v>
      </c>
      <c r="F22" s="72">
        <v>1013000</v>
      </c>
      <c r="G22" s="179">
        <v>0</v>
      </c>
    </row>
    <row r="23" spans="1:7" s="17" customFormat="1" ht="17.25" x14ac:dyDescent="0.3">
      <c r="A23" s="88" t="s">
        <v>267</v>
      </c>
      <c r="B23" s="94" t="s">
        <v>268</v>
      </c>
      <c r="C23" s="57" t="s">
        <v>269</v>
      </c>
      <c r="D23" s="70">
        <v>253250</v>
      </c>
      <c r="E23" s="71"/>
      <c r="F23" s="66">
        <v>0</v>
      </c>
      <c r="G23" s="179">
        <v>0</v>
      </c>
    </row>
    <row r="24" spans="1:7" s="17" customFormat="1" ht="17.25" x14ac:dyDescent="0.3">
      <c r="A24" s="88" t="s">
        <v>270</v>
      </c>
      <c r="B24" s="94" t="s">
        <v>271</v>
      </c>
      <c r="C24" s="57" t="s">
        <v>272</v>
      </c>
      <c r="D24" s="70">
        <v>1013000</v>
      </c>
      <c r="E24" s="71">
        <v>2026000</v>
      </c>
      <c r="F24" s="72">
        <v>1519500</v>
      </c>
      <c r="G24" s="179">
        <v>0</v>
      </c>
    </row>
    <row r="25" spans="1:7" s="17" customFormat="1" ht="17.25" x14ac:dyDescent="0.3">
      <c r="A25" s="88" t="s">
        <v>276</v>
      </c>
      <c r="B25" s="94" t="s">
        <v>277</v>
      </c>
      <c r="C25" s="57" t="s">
        <v>278</v>
      </c>
      <c r="D25" s="70">
        <v>506500</v>
      </c>
      <c r="E25" s="71"/>
      <c r="F25" s="66">
        <v>0</v>
      </c>
      <c r="G25" s="179">
        <v>0</v>
      </c>
    </row>
    <row r="26" spans="1:7" s="17" customFormat="1" ht="34.5" x14ac:dyDescent="0.3">
      <c r="A26" s="88" t="s">
        <v>279</v>
      </c>
      <c r="B26" s="94" t="s">
        <v>280</v>
      </c>
      <c r="C26" s="57" t="s">
        <v>281</v>
      </c>
      <c r="D26" s="70">
        <v>2026000</v>
      </c>
      <c r="E26" s="71">
        <v>3039000</v>
      </c>
      <c r="F26" s="72">
        <v>3039000</v>
      </c>
      <c r="G26" s="79">
        <v>2000000</v>
      </c>
    </row>
    <row r="27" spans="1:7" s="17" customFormat="1" ht="69" x14ac:dyDescent="0.3">
      <c r="A27" s="88" t="s">
        <v>282</v>
      </c>
      <c r="B27" s="94" t="s">
        <v>283</v>
      </c>
      <c r="C27" s="64" t="s">
        <v>284</v>
      </c>
      <c r="D27" s="70">
        <v>5470200</v>
      </c>
      <c r="E27" s="71">
        <v>4052000</v>
      </c>
      <c r="F27" s="72">
        <v>1013000</v>
      </c>
      <c r="G27" s="179">
        <v>0</v>
      </c>
    </row>
    <row r="28" spans="1:7" s="17" customFormat="1" ht="17.25" x14ac:dyDescent="0.3">
      <c r="A28" s="88" t="s">
        <v>285</v>
      </c>
      <c r="B28" s="94" t="s">
        <v>286</v>
      </c>
      <c r="C28" s="57"/>
      <c r="D28" s="70" t="s">
        <v>403</v>
      </c>
      <c r="E28" s="71" t="s">
        <v>404</v>
      </c>
      <c r="F28" s="72" t="s">
        <v>405</v>
      </c>
      <c r="G28" s="179">
        <v>0</v>
      </c>
    </row>
    <row r="29" spans="1:7" s="17" customFormat="1" ht="17.25" x14ac:dyDescent="0.3">
      <c r="A29" s="81" t="s">
        <v>287</v>
      </c>
      <c r="B29" s="98" t="s">
        <v>288</v>
      </c>
      <c r="C29" s="62" t="s">
        <v>289</v>
      </c>
      <c r="D29" s="73">
        <v>0</v>
      </c>
      <c r="E29" s="251">
        <v>200000</v>
      </c>
      <c r="F29" s="75"/>
      <c r="G29" s="180"/>
    </row>
    <row r="30" spans="1:7" s="17" customFormat="1" ht="17.25" x14ac:dyDescent="0.3">
      <c r="A30" s="81" t="s">
        <v>293</v>
      </c>
      <c r="B30" s="98" t="s">
        <v>294</v>
      </c>
      <c r="C30" s="62" t="s">
        <v>295</v>
      </c>
      <c r="D30" s="253">
        <v>108000</v>
      </c>
      <c r="E30" s="74"/>
      <c r="F30" s="75"/>
      <c r="G30" s="180"/>
    </row>
    <row r="31" spans="1:7" s="17" customFormat="1" ht="17.25" x14ac:dyDescent="0.3">
      <c r="A31" s="81" t="s">
        <v>296</v>
      </c>
      <c r="B31" s="98" t="s">
        <v>173</v>
      </c>
      <c r="C31" s="62" t="s">
        <v>174</v>
      </c>
      <c r="D31" s="253">
        <v>500000</v>
      </c>
      <c r="E31" s="74"/>
      <c r="F31" s="75"/>
      <c r="G31" s="180"/>
    </row>
    <row r="32" spans="1:7" s="17" customFormat="1" ht="17.25" x14ac:dyDescent="0.3">
      <c r="A32" s="81" t="s">
        <v>297</v>
      </c>
      <c r="B32" s="98" t="s">
        <v>298</v>
      </c>
      <c r="C32" s="62" t="s">
        <v>299</v>
      </c>
      <c r="D32" s="73">
        <v>0</v>
      </c>
      <c r="E32" s="74"/>
      <c r="F32" s="75">
        <v>1000000</v>
      </c>
      <c r="G32" s="180">
        <v>2000000</v>
      </c>
    </row>
    <row r="33" spans="1:7" s="17" customFormat="1" ht="17.25" x14ac:dyDescent="0.3">
      <c r="A33" s="81" t="s">
        <v>300</v>
      </c>
      <c r="B33" s="98" t="s">
        <v>301</v>
      </c>
      <c r="C33" s="62" t="s">
        <v>302</v>
      </c>
      <c r="D33" s="73">
        <v>0</v>
      </c>
      <c r="E33" s="251"/>
      <c r="F33" s="248">
        <v>500000</v>
      </c>
      <c r="G33" s="180"/>
    </row>
    <row r="34" spans="1:7" s="17" customFormat="1" ht="34.5" x14ac:dyDescent="0.3">
      <c r="A34" s="81" t="s">
        <v>303</v>
      </c>
      <c r="B34" s="98" t="s">
        <v>495</v>
      </c>
      <c r="C34" s="76" t="s">
        <v>304</v>
      </c>
      <c r="D34" s="73">
        <v>0</v>
      </c>
      <c r="E34" s="74"/>
      <c r="F34" s="75"/>
      <c r="G34" s="180">
        <v>1000000</v>
      </c>
    </row>
    <row r="35" spans="1:7" s="17" customFormat="1" ht="17.25" x14ac:dyDescent="0.3">
      <c r="A35" s="81" t="s">
        <v>305</v>
      </c>
      <c r="B35" s="98" t="s">
        <v>306</v>
      </c>
      <c r="C35" s="62" t="s">
        <v>307</v>
      </c>
      <c r="D35" s="73">
        <v>600000</v>
      </c>
      <c r="E35" s="74"/>
      <c r="F35" s="75"/>
      <c r="G35" s="180"/>
    </row>
    <row r="36" spans="1:7" s="17" customFormat="1" ht="17.25" x14ac:dyDescent="0.3">
      <c r="A36" s="81" t="s">
        <v>309</v>
      </c>
      <c r="B36" s="98" t="s">
        <v>310</v>
      </c>
      <c r="C36" s="62" t="s">
        <v>311</v>
      </c>
      <c r="D36" s="73">
        <v>0</v>
      </c>
      <c r="E36" s="74">
        <v>1700000</v>
      </c>
      <c r="F36" s="75"/>
      <c r="G36" s="180"/>
    </row>
    <row r="37" spans="1:7" s="17" customFormat="1" ht="17.25" x14ac:dyDescent="0.3">
      <c r="A37" s="81" t="s">
        <v>312</v>
      </c>
      <c r="B37" s="98" t="s">
        <v>313</v>
      </c>
      <c r="C37" s="62" t="s">
        <v>314</v>
      </c>
      <c r="D37" s="73">
        <v>0</v>
      </c>
      <c r="E37" s="74"/>
      <c r="F37" s="248"/>
      <c r="G37" s="252">
        <v>1000000</v>
      </c>
    </row>
    <row r="38" spans="1:7" s="17" customFormat="1" ht="20.45" customHeight="1" x14ac:dyDescent="0.3">
      <c r="A38" s="81" t="s">
        <v>315</v>
      </c>
      <c r="B38" s="98" t="s">
        <v>316</v>
      </c>
      <c r="C38" s="62" t="s">
        <v>317</v>
      </c>
      <c r="D38" s="73">
        <v>500000</v>
      </c>
      <c r="E38" s="74">
        <v>500000</v>
      </c>
      <c r="F38" s="75"/>
      <c r="G38" s="180"/>
    </row>
    <row r="39" spans="1:7" s="17" customFormat="1" ht="17.25" x14ac:dyDescent="0.3">
      <c r="A39" s="81" t="s">
        <v>318</v>
      </c>
      <c r="B39" s="98" t="s">
        <v>319</v>
      </c>
      <c r="C39" s="62" t="s">
        <v>320</v>
      </c>
      <c r="D39" s="73">
        <v>0</v>
      </c>
      <c r="E39" s="74"/>
      <c r="F39" s="248">
        <v>200000</v>
      </c>
      <c r="G39" s="180"/>
    </row>
    <row r="40" spans="1:7" s="17" customFormat="1" ht="20.45" customHeight="1" x14ac:dyDescent="0.3">
      <c r="A40" s="81" t="s">
        <v>321</v>
      </c>
      <c r="B40" s="98" t="s">
        <v>322</v>
      </c>
      <c r="C40" s="62" t="s">
        <v>323</v>
      </c>
      <c r="D40" s="73">
        <v>0</v>
      </c>
      <c r="E40" s="74">
        <v>150000</v>
      </c>
      <c r="F40" s="75">
        <v>150000</v>
      </c>
      <c r="G40" s="180">
        <v>150000</v>
      </c>
    </row>
    <row r="41" spans="1:7" s="17" customFormat="1" ht="20.45" customHeight="1" x14ac:dyDescent="0.3">
      <c r="A41" s="81" t="s">
        <v>324</v>
      </c>
      <c r="B41" s="98" t="s">
        <v>325</v>
      </c>
      <c r="C41" s="62" t="s">
        <v>326</v>
      </c>
      <c r="D41" s="253">
        <v>300000</v>
      </c>
      <c r="E41" s="251">
        <v>300000</v>
      </c>
      <c r="F41" s="248">
        <v>300000</v>
      </c>
      <c r="G41" s="180">
        <v>300000</v>
      </c>
    </row>
    <row r="42" spans="1:7" s="17" customFormat="1" ht="34.5" x14ac:dyDescent="0.3">
      <c r="A42" s="81" t="s">
        <v>327</v>
      </c>
      <c r="B42" s="98" t="s">
        <v>328</v>
      </c>
      <c r="C42" s="76" t="s">
        <v>329</v>
      </c>
      <c r="D42" s="73">
        <v>1225000</v>
      </c>
      <c r="E42" s="74">
        <v>1250000</v>
      </c>
      <c r="F42" s="75">
        <v>1435000</v>
      </c>
      <c r="G42" s="180">
        <v>1250000</v>
      </c>
    </row>
    <row r="43" spans="1:7" s="17" customFormat="1" ht="20.45" customHeight="1" x14ac:dyDescent="0.3">
      <c r="A43" s="81" t="s">
        <v>330</v>
      </c>
      <c r="B43" s="98" t="s">
        <v>331</v>
      </c>
      <c r="C43" s="62" t="s">
        <v>332</v>
      </c>
      <c r="D43" s="73">
        <v>0</v>
      </c>
      <c r="E43" s="251">
        <v>1000000</v>
      </c>
      <c r="F43" s="248">
        <v>6150000</v>
      </c>
      <c r="G43" s="180"/>
    </row>
    <row r="44" spans="1:7" s="47" customFormat="1" ht="17.25" x14ac:dyDescent="0.3">
      <c r="A44" s="81" t="s">
        <v>333</v>
      </c>
      <c r="B44" s="98" t="s">
        <v>334</v>
      </c>
      <c r="C44" s="62" t="s">
        <v>335</v>
      </c>
      <c r="D44" s="73">
        <v>0</v>
      </c>
      <c r="E44" s="74"/>
      <c r="F44" s="75">
        <v>1924700</v>
      </c>
      <c r="G44" s="180">
        <v>1924700</v>
      </c>
    </row>
    <row r="45" spans="1:7" s="47" customFormat="1" ht="34.5" x14ac:dyDescent="0.3">
      <c r="A45" s="89" t="s">
        <v>185</v>
      </c>
      <c r="B45" s="99" t="s">
        <v>336</v>
      </c>
      <c r="C45" s="57"/>
      <c r="D45" s="59">
        <v>3039000</v>
      </c>
      <c r="E45" s="59">
        <v>3039000</v>
      </c>
      <c r="F45" s="59">
        <v>3039000</v>
      </c>
      <c r="G45" s="63">
        <v>3039000</v>
      </c>
    </row>
    <row r="46" spans="1:7" s="47" customFormat="1" ht="17.25" x14ac:dyDescent="0.3">
      <c r="A46" s="89" t="s">
        <v>186</v>
      </c>
      <c r="B46" s="100" t="s">
        <v>337</v>
      </c>
      <c r="C46" s="57"/>
      <c r="D46" s="59">
        <v>8104000</v>
      </c>
      <c r="E46" s="59"/>
      <c r="F46" s="59"/>
      <c r="G46" s="63"/>
    </row>
    <row r="47" spans="1:7" s="47" customFormat="1" ht="51.75" x14ac:dyDescent="0.3">
      <c r="A47" s="89" t="s">
        <v>187</v>
      </c>
      <c r="B47" s="99" t="s">
        <v>338</v>
      </c>
      <c r="C47" s="57"/>
      <c r="D47" s="59">
        <v>506500</v>
      </c>
      <c r="E47" s="59"/>
      <c r="F47" s="59"/>
      <c r="G47" s="63"/>
    </row>
    <row r="48" spans="1:7" s="47" customFormat="1" ht="17.25" x14ac:dyDescent="0.3">
      <c r="A48" s="89" t="s">
        <v>190</v>
      </c>
      <c r="B48" s="99" t="s">
        <v>339</v>
      </c>
      <c r="C48" s="57"/>
      <c r="D48" s="59">
        <v>2000000</v>
      </c>
      <c r="E48" s="59">
        <v>7826100</v>
      </c>
      <c r="F48" s="59"/>
      <c r="G48" s="63"/>
    </row>
    <row r="49" spans="1:7" s="47" customFormat="1" ht="51.75" x14ac:dyDescent="0.25">
      <c r="A49" s="90" t="s">
        <v>193</v>
      </c>
      <c r="B49" s="101" t="s">
        <v>340</v>
      </c>
      <c r="C49" s="77" t="s">
        <v>341</v>
      </c>
      <c r="D49" s="78">
        <v>0</v>
      </c>
      <c r="E49" s="249">
        <v>7261779</v>
      </c>
      <c r="F49" s="249"/>
      <c r="G49" s="79"/>
    </row>
    <row r="50" spans="1:7" s="47" customFormat="1" ht="34.5" x14ac:dyDescent="0.25">
      <c r="A50" s="90" t="s">
        <v>198</v>
      </c>
      <c r="B50" s="101" t="s">
        <v>342</v>
      </c>
      <c r="C50" s="77" t="s">
        <v>209</v>
      </c>
      <c r="D50" s="249"/>
      <c r="E50" s="249"/>
      <c r="F50" s="249"/>
      <c r="G50" s="250">
        <v>1000000</v>
      </c>
    </row>
    <row r="51" spans="1:7" s="48" customFormat="1" ht="51.75" x14ac:dyDescent="0.25">
      <c r="A51" s="90" t="s">
        <v>201</v>
      </c>
      <c r="B51" s="101" t="s">
        <v>343</v>
      </c>
      <c r="C51" s="77" t="s">
        <v>344</v>
      </c>
      <c r="D51" s="78">
        <v>0</v>
      </c>
      <c r="E51" s="78"/>
      <c r="F51" s="249"/>
      <c r="G51" s="250">
        <v>2547000</v>
      </c>
    </row>
    <row r="52" spans="1:7" s="48" customFormat="1" ht="20.45" customHeight="1" x14ac:dyDescent="0.3">
      <c r="A52" s="91" t="s">
        <v>204</v>
      </c>
      <c r="B52" s="96" t="s">
        <v>345</v>
      </c>
      <c r="C52" s="62" t="s">
        <v>346</v>
      </c>
      <c r="D52" s="254">
        <v>0</v>
      </c>
      <c r="E52" s="254">
        <v>4000000</v>
      </c>
      <c r="F52" s="254">
        <v>13000000</v>
      </c>
      <c r="G52" s="63"/>
    </row>
    <row r="53" spans="1:7" s="48" customFormat="1" ht="20.45" customHeight="1" x14ac:dyDescent="0.3">
      <c r="A53" s="91" t="s">
        <v>207</v>
      </c>
      <c r="B53" s="97" t="s">
        <v>347</v>
      </c>
      <c r="C53" s="62" t="s">
        <v>348</v>
      </c>
      <c r="D53" s="254">
        <v>3935000</v>
      </c>
      <c r="E53" s="254"/>
      <c r="F53" s="254"/>
      <c r="G53" s="63"/>
    </row>
    <row r="54" spans="1:7" s="48" customFormat="1" ht="20.45" customHeight="1" x14ac:dyDescent="0.3">
      <c r="A54" s="91" t="s">
        <v>208</v>
      </c>
      <c r="B54" s="96" t="s">
        <v>496</v>
      </c>
      <c r="C54" s="62"/>
      <c r="D54" s="254">
        <v>0</v>
      </c>
      <c r="E54" s="254">
        <v>3000000</v>
      </c>
      <c r="F54" s="254">
        <v>6275000</v>
      </c>
      <c r="G54" s="263"/>
    </row>
    <row r="55" spans="1:7" s="48" customFormat="1" ht="20.45" customHeight="1" x14ac:dyDescent="0.3">
      <c r="A55" s="88" t="s">
        <v>213</v>
      </c>
      <c r="B55" s="100" t="s">
        <v>349</v>
      </c>
      <c r="C55" s="57" t="s">
        <v>350</v>
      </c>
      <c r="D55" s="59">
        <v>709100</v>
      </c>
      <c r="E55" s="59"/>
      <c r="F55" s="59"/>
      <c r="G55" s="63"/>
    </row>
    <row r="56" spans="1:7" s="48" customFormat="1" ht="34.5" x14ac:dyDescent="0.3">
      <c r="A56" s="88" t="s">
        <v>214</v>
      </c>
      <c r="B56" s="99" t="s">
        <v>351</v>
      </c>
      <c r="C56" s="57" t="s">
        <v>352</v>
      </c>
      <c r="D56" s="59">
        <v>6078000</v>
      </c>
      <c r="E56" s="59">
        <v>6078000</v>
      </c>
      <c r="F56" s="59"/>
      <c r="G56" s="63"/>
    </row>
    <row r="57" spans="1:7" s="48" customFormat="1" ht="34.5" x14ac:dyDescent="0.3">
      <c r="A57" s="88" t="s">
        <v>217</v>
      </c>
      <c r="B57" s="99" t="s">
        <v>353</v>
      </c>
      <c r="C57" s="57" t="s">
        <v>354</v>
      </c>
      <c r="D57" s="59">
        <v>2000000</v>
      </c>
      <c r="E57" s="59"/>
      <c r="F57" s="59"/>
      <c r="G57" s="63"/>
    </row>
    <row r="58" spans="1:7" s="48" customFormat="1" ht="20.45" customHeight="1" x14ac:dyDescent="0.3">
      <c r="A58" s="88" t="s">
        <v>220</v>
      </c>
      <c r="B58" s="99" t="s">
        <v>355</v>
      </c>
      <c r="C58" s="57" t="s">
        <v>356</v>
      </c>
      <c r="D58" s="59">
        <v>1468850</v>
      </c>
      <c r="E58" s="59"/>
      <c r="F58" s="59"/>
      <c r="G58" s="63"/>
    </row>
    <row r="59" spans="1:7" s="48" customFormat="1" ht="20.45" customHeight="1" x14ac:dyDescent="0.3">
      <c r="A59" s="88" t="s">
        <v>221</v>
      </c>
      <c r="B59" s="100" t="s">
        <v>357</v>
      </c>
      <c r="C59" s="57" t="s">
        <v>358</v>
      </c>
      <c r="D59" s="59">
        <v>1013000</v>
      </c>
      <c r="E59" s="59"/>
      <c r="F59" s="59"/>
      <c r="G59" s="63"/>
    </row>
    <row r="60" spans="1:7" s="48" customFormat="1" ht="20.45" customHeight="1" x14ac:dyDescent="0.3">
      <c r="A60" s="88" t="s">
        <v>222</v>
      </c>
      <c r="B60" s="99" t="s">
        <v>359</v>
      </c>
      <c r="C60" s="57" t="s">
        <v>360</v>
      </c>
      <c r="D60" s="59">
        <v>2532500</v>
      </c>
      <c r="E60" s="59"/>
      <c r="F60" s="59"/>
      <c r="G60" s="63"/>
    </row>
    <row r="61" spans="1:7" s="48" customFormat="1" ht="17.25" x14ac:dyDescent="0.3">
      <c r="A61" s="88" t="s">
        <v>223</v>
      </c>
      <c r="B61" s="99" t="s">
        <v>361</v>
      </c>
      <c r="C61" s="57"/>
      <c r="D61" s="80" t="s">
        <v>406</v>
      </c>
      <c r="E61" s="80"/>
      <c r="F61" s="80"/>
      <c r="G61" s="181"/>
    </row>
    <row r="62" spans="1:7" s="48" customFormat="1" ht="17.25" x14ac:dyDescent="0.3">
      <c r="A62" s="88" t="s">
        <v>226</v>
      </c>
      <c r="B62" s="99" t="s">
        <v>362</v>
      </c>
      <c r="C62" s="57" t="s">
        <v>363</v>
      </c>
      <c r="D62" s="80">
        <v>2026000</v>
      </c>
      <c r="E62" s="80">
        <v>3039000</v>
      </c>
      <c r="F62" s="80">
        <v>3039000</v>
      </c>
      <c r="G62" s="181"/>
    </row>
    <row r="63" spans="1:7" s="48" customFormat="1" ht="17.25" x14ac:dyDescent="0.3">
      <c r="A63" s="88" t="s">
        <v>364</v>
      </c>
      <c r="B63" s="99" t="s">
        <v>365</v>
      </c>
      <c r="C63" s="57"/>
      <c r="D63" s="80">
        <v>1013000</v>
      </c>
      <c r="E63" s="80">
        <v>9319600</v>
      </c>
      <c r="F63" s="80"/>
      <c r="G63" s="181"/>
    </row>
    <row r="64" spans="1:7" s="48" customFormat="1" ht="17.25" x14ac:dyDescent="0.25">
      <c r="A64" s="81" t="s">
        <v>366</v>
      </c>
      <c r="B64" s="82" t="s">
        <v>367</v>
      </c>
      <c r="C64" s="83" t="s">
        <v>368</v>
      </c>
      <c r="D64" s="84">
        <v>1000000</v>
      </c>
      <c r="E64" s="84">
        <v>1000000</v>
      </c>
      <c r="F64" s="84">
        <v>1000000</v>
      </c>
      <c r="G64" s="182">
        <v>4000000</v>
      </c>
    </row>
    <row r="65" spans="1:7" s="47" customFormat="1" ht="20.45" customHeight="1" x14ac:dyDescent="0.3">
      <c r="A65" s="81" t="s">
        <v>369</v>
      </c>
      <c r="B65" s="85" t="s">
        <v>370</v>
      </c>
      <c r="C65" s="83" t="s">
        <v>371</v>
      </c>
      <c r="D65" s="84">
        <v>0</v>
      </c>
      <c r="E65" s="84"/>
      <c r="F65" s="84">
        <v>2000000</v>
      </c>
      <c r="G65" s="182"/>
    </row>
    <row r="66" spans="1:7" s="47" customFormat="1" ht="17.25" x14ac:dyDescent="0.25">
      <c r="A66" s="88" t="s">
        <v>229</v>
      </c>
      <c r="B66" s="94" t="s">
        <v>408</v>
      </c>
      <c r="C66" s="64" t="s">
        <v>372</v>
      </c>
      <c r="D66" s="58">
        <v>4600000</v>
      </c>
      <c r="E66" s="58">
        <v>0</v>
      </c>
      <c r="F66" s="58">
        <v>0</v>
      </c>
      <c r="G66" s="79">
        <v>0</v>
      </c>
    </row>
    <row r="67" spans="1:7" s="47" customFormat="1" ht="34.5" x14ac:dyDescent="0.3">
      <c r="A67" s="88" t="s">
        <v>232</v>
      </c>
      <c r="B67" s="99" t="s">
        <v>373</v>
      </c>
      <c r="C67" s="68" t="s">
        <v>374</v>
      </c>
      <c r="D67" s="58"/>
      <c r="E67" s="58">
        <v>1535000</v>
      </c>
      <c r="F67" s="58">
        <v>11336000</v>
      </c>
      <c r="G67" s="79"/>
    </row>
    <row r="68" spans="1:7" s="47" customFormat="1" ht="20.45" customHeight="1" x14ac:dyDescent="0.3">
      <c r="A68" s="81" t="s">
        <v>234</v>
      </c>
      <c r="B68" s="97" t="s">
        <v>409</v>
      </c>
      <c r="C68" s="76" t="s">
        <v>375</v>
      </c>
      <c r="D68" s="78">
        <v>0</v>
      </c>
      <c r="E68" s="78"/>
      <c r="F68" s="78">
        <v>5421750</v>
      </c>
      <c r="G68" s="79">
        <v>0</v>
      </c>
    </row>
    <row r="69" spans="1:7" s="47" customFormat="1" ht="17.25" x14ac:dyDescent="0.25">
      <c r="A69" s="81" t="s">
        <v>236</v>
      </c>
      <c r="B69" s="102" t="s">
        <v>429</v>
      </c>
      <c r="C69" s="76" t="s">
        <v>375</v>
      </c>
      <c r="D69" s="78">
        <v>0</v>
      </c>
      <c r="E69" s="78"/>
      <c r="F69" s="78"/>
      <c r="G69" s="79">
        <v>4671000</v>
      </c>
    </row>
    <row r="70" spans="1:7" s="47" customFormat="1" ht="69" x14ac:dyDescent="0.3">
      <c r="A70" s="81" t="s">
        <v>237</v>
      </c>
      <c r="B70" s="97" t="s">
        <v>376</v>
      </c>
      <c r="C70" s="76" t="s">
        <v>377</v>
      </c>
      <c r="D70" s="78"/>
      <c r="E70" s="78">
        <v>5200000</v>
      </c>
      <c r="F70" s="78">
        <v>0</v>
      </c>
      <c r="G70" s="79">
        <v>0</v>
      </c>
    </row>
    <row r="71" spans="1:7" s="47" customFormat="1" ht="34.5" x14ac:dyDescent="0.3">
      <c r="A71" s="81" t="s">
        <v>238</v>
      </c>
      <c r="B71" s="97" t="s">
        <v>410</v>
      </c>
      <c r="C71" s="76" t="s">
        <v>377</v>
      </c>
      <c r="D71" s="78"/>
      <c r="E71" s="78">
        <v>-4200000</v>
      </c>
      <c r="F71" s="78"/>
      <c r="G71" s="79"/>
    </row>
    <row r="72" spans="1:7" s="47" customFormat="1" ht="51.75" x14ac:dyDescent="0.3">
      <c r="A72" s="81" t="s">
        <v>240</v>
      </c>
      <c r="B72" s="97" t="s">
        <v>411</v>
      </c>
      <c r="C72" s="76" t="s">
        <v>377</v>
      </c>
      <c r="D72" s="78"/>
      <c r="E72" s="78">
        <v>110000</v>
      </c>
      <c r="F72" s="78">
        <v>110000</v>
      </c>
      <c r="G72" s="79">
        <v>110000</v>
      </c>
    </row>
    <row r="73" spans="1:7" ht="86.25" x14ac:dyDescent="0.3">
      <c r="A73" s="92" t="s">
        <v>241</v>
      </c>
      <c r="B73" s="103" t="s">
        <v>412</v>
      </c>
      <c r="C73" s="86" t="s">
        <v>378</v>
      </c>
      <c r="D73" s="79">
        <v>450000</v>
      </c>
      <c r="E73" s="58"/>
      <c r="F73" s="58"/>
      <c r="G73" s="79"/>
    </row>
    <row r="74" spans="1:7" ht="18" thickBot="1" x14ac:dyDescent="0.35">
      <c r="A74" s="106"/>
      <c r="B74" s="104" t="s">
        <v>493</v>
      </c>
      <c r="C74" s="56"/>
      <c r="D74" s="26">
        <v>0</v>
      </c>
      <c r="E74" s="26"/>
      <c r="F74" s="26"/>
      <c r="G74" s="177">
        <v>39800000</v>
      </c>
    </row>
    <row r="75" spans="1:7" ht="17.25" x14ac:dyDescent="0.3">
      <c r="A75" s="310" t="s">
        <v>379</v>
      </c>
      <c r="B75" s="311"/>
      <c r="C75" s="45"/>
      <c r="D75" s="50">
        <f>SUM(D4:D74)</f>
        <v>115644610</v>
      </c>
      <c r="E75" s="50">
        <f>SUM(E4:E74)</f>
        <v>120666079</v>
      </c>
      <c r="F75" s="50">
        <f>SUM(F4:F74)</f>
        <v>93950850</v>
      </c>
      <c r="G75" s="50">
        <f>SUM(G4:G74)</f>
        <v>93330700</v>
      </c>
    </row>
    <row r="76" spans="1:7" ht="18" thickBot="1" x14ac:dyDescent="0.35">
      <c r="A76" s="51" t="s">
        <v>381</v>
      </c>
      <c r="B76" s="51"/>
      <c r="C76" s="52"/>
      <c r="D76" s="52">
        <f>+D75*0.016</f>
        <v>1850313.76</v>
      </c>
      <c r="E76" s="52">
        <f>+E75*0.016</f>
        <v>1930657.264</v>
      </c>
      <c r="F76" s="52">
        <f>+F75*0.016</f>
        <v>1503213.6</v>
      </c>
      <c r="G76" s="52">
        <f>+G75*0.016</f>
        <v>1493291.2</v>
      </c>
    </row>
    <row r="77" spans="1:7" ht="18" thickBot="1" x14ac:dyDescent="0.35">
      <c r="A77" s="312" t="s">
        <v>166</v>
      </c>
      <c r="B77" s="313"/>
      <c r="C77" s="40"/>
      <c r="D77" s="53">
        <f>SUM(D75:D76)</f>
        <v>117494923.76000001</v>
      </c>
      <c r="E77" s="53">
        <f t="shared" ref="E77:G77" si="0">SUM(E75:E76)</f>
        <v>122596736.264</v>
      </c>
      <c r="F77" s="53">
        <f t="shared" si="0"/>
        <v>95454063.599999994</v>
      </c>
      <c r="G77" s="53">
        <f t="shared" si="0"/>
        <v>94823991.200000003</v>
      </c>
    </row>
    <row r="78" spans="1:7" x14ac:dyDescent="0.25">
      <c r="A78" s="49" t="s">
        <v>252</v>
      </c>
      <c r="B78" s="49"/>
      <c r="C78" s="49"/>
      <c r="D78" s="49"/>
      <c r="E78" s="49"/>
      <c r="F78" s="49"/>
      <c r="G78" s="49"/>
    </row>
    <row r="79" spans="1:7" x14ac:dyDescent="0.25">
      <c r="A79" s="46" t="s">
        <v>253</v>
      </c>
      <c r="B79" s="49"/>
      <c r="C79" s="49"/>
      <c r="D79" s="49"/>
      <c r="E79" s="49"/>
      <c r="F79" s="49"/>
      <c r="G79" s="49"/>
    </row>
    <row r="80" spans="1:7" x14ac:dyDescent="0.25">
      <c r="A80" s="49"/>
      <c r="B80" s="49"/>
      <c r="C80" s="46" t="s">
        <v>413</v>
      </c>
      <c r="D80" s="160">
        <f>+D5</f>
        <v>30000000</v>
      </c>
      <c r="E80" s="160">
        <f>+E5</f>
        <v>30000000</v>
      </c>
      <c r="F80" s="160">
        <f>+F5</f>
        <v>10000000</v>
      </c>
      <c r="G80" s="107">
        <f>+G5</f>
        <v>10000000</v>
      </c>
    </row>
    <row r="81" spans="1:8" x14ac:dyDescent="0.25">
      <c r="A81" s="49"/>
      <c r="B81" s="49"/>
      <c r="C81" s="46" t="s">
        <v>414</v>
      </c>
      <c r="D81" s="160">
        <f>+D4+D6+D7+D9+D10+D11+D12+D13+D14+D15+D20+D21+D22+D23+D24+D16+D25+D26+D27+D45+D46+D47+D48+D55+D56+D57+D58+D59+D60+D62+D63+D66+D67</f>
        <v>75316610</v>
      </c>
      <c r="E81" s="160">
        <f>+E4+E6+E7+E9+E10+E11+E12+E13+E14+E15+E20+E21+E22+E23+E24+E16+E25+E26+E27+E45+E46+E47+E48+E55+E56+E57+E58+E59+E60+E62+E63+E66+E67</f>
        <v>66494300</v>
      </c>
      <c r="F81" s="160">
        <f>+F4+F6+F7+F9+F10+F11+F12+F13+F14+F15+F20+F21+F22+F23+F24+F16+F25+F26+F27+F45+F46+F47+F48+F55+F56+F57+F58+F59+F60+F62+F63+F66+F67</f>
        <v>39484400</v>
      </c>
      <c r="G81" s="49">
        <v>0</v>
      </c>
    </row>
    <row r="82" spans="1:8" x14ac:dyDescent="0.25">
      <c r="A82" s="49"/>
      <c r="B82" s="49"/>
      <c r="C82" s="49" t="s">
        <v>407</v>
      </c>
      <c r="D82" s="107">
        <f>+D8+D29+D17+D18+D30+D31+D32+D33+D34+D35+D19+D36+D37+D38+D39+D40+D41+D42+D43+D44+D49+D50+D51+D52+D53+D54+D64+D65+D68+D69+D70+D71+D72+D73+D74</f>
        <v>10328000</v>
      </c>
      <c r="E82" s="107">
        <f t="shared" ref="E82:F82" si="1">+E8+E29+E17+E18+E30+E31+E32+E33+E34+E35+E19+E36+E37+E38+E39+E40+E41+E42+E43+E44+E49+E50+E51+E52+E53+E54+E64+E65+E68+E69+E70+E71+E72+E73+E74</f>
        <v>24171779</v>
      </c>
      <c r="F82" s="107">
        <f t="shared" si="1"/>
        <v>44466450</v>
      </c>
      <c r="G82" s="107">
        <f>+G75-G80</f>
        <v>83330700</v>
      </c>
      <c r="H82" s="107"/>
    </row>
    <row r="83" spans="1:8" x14ac:dyDescent="0.25">
      <c r="A83" s="49"/>
      <c r="B83" s="49"/>
      <c r="C83" s="49"/>
      <c r="D83" s="107">
        <f>SUM(D80:D82)</f>
        <v>115644610</v>
      </c>
      <c r="E83" s="107">
        <f t="shared" ref="E83:F83" si="2">SUM(E80:E82)</f>
        <v>120666079</v>
      </c>
      <c r="F83" s="107">
        <f t="shared" si="2"/>
        <v>93950850</v>
      </c>
      <c r="G83" s="107">
        <f>SUM(G80:G82)</f>
        <v>93330700</v>
      </c>
    </row>
  </sheetData>
  <mergeCells count="6">
    <mergeCell ref="A75:B75"/>
    <mergeCell ref="A77:B77"/>
    <mergeCell ref="A1:G1"/>
    <mergeCell ref="D2:G2"/>
    <mergeCell ref="C2:C3"/>
    <mergeCell ref="A2:B3"/>
  </mergeCells>
  <pageMargins left="0.2" right="0.10909090909090909" top="0.75" bottom="0.75" header="0.3" footer="0.3"/>
  <pageSetup paperSize="9" orientation="landscape" r:id="rId1"/>
  <headerFooter>
    <oddFooter>&amp;Ldok. nr. 129935-15&amp;Csag nr. 15-314</oddFooter>
  </headerFooter>
  <rowBreaks count="1" manualBreakCount="1">
    <brk id="1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2015-11-12T12:30:00+00:00</MeetingStartDate>
    <EnclosureFileNumber xmlns="d08b57ff-b9b7-4581-975d-98f87b579a51">129935/15</EnclosureFileNumber>
    <AgendaId xmlns="d08b57ff-b9b7-4581-975d-98f87b579a51">4536</AgendaId>
    <AccessLevel xmlns="d08b57ff-b9b7-4581-975d-98f87b579a51">1</AccessLevel>
    <EnclosureType xmlns="d08b57ff-b9b7-4581-975d-98f87b579a51">Enclosure</EnclosureType>
    <CommitteeName xmlns="d08b57ff-b9b7-4581-975d-98f87b579a51">Fælles-MED Social, Sundhed og Beskæftigelse</CommitteeName>
    <FusionId xmlns="d08b57ff-b9b7-4581-975d-98f87b579a51">1970811</FusionId>
    <AgendaAccessLevelName xmlns="d08b57ff-b9b7-4581-975d-98f87b579a51">Åben</AgendaAccessLevelName>
    <UNC xmlns="d08b57ff-b9b7-4581-975d-98f87b579a51">1775949</UNC>
    <MeetingTitle xmlns="d08b57ff-b9b7-4581-975d-98f87b579a51">12-11-2015</MeetingTitle>
    <MeetingDateAndTime xmlns="d08b57ff-b9b7-4581-975d-98f87b579a51">12-11-2015 fra 13:30 - 15:30</MeetingDateAndTime>
    <MeetingEndDate xmlns="d08b57ff-b9b7-4581-975d-98f87b579a51">2015-11-12T14:30:00+00:00</MeetingEndDate>
    <PWDescription xmlns="d08b57ff-b9b7-4581-975d-98f87b579a51">Anvendt til byrådets 2. behandling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4617FD-F61E-4DD2-819E-83CBCC323D02}"/>
</file>

<file path=customXml/itemProps2.xml><?xml version="1.0" encoding="utf-8"?>
<ds:datastoreItem xmlns:ds="http://schemas.openxmlformats.org/officeDocument/2006/customXml" ds:itemID="{3684B664-8988-410E-94D4-6235ED02FEA4}"/>
</file>

<file path=customXml/itemProps3.xml><?xml version="1.0" encoding="utf-8"?>
<ds:datastoreItem xmlns:ds="http://schemas.openxmlformats.org/officeDocument/2006/customXml" ds:itemID="{29D13CD0-0E89-4297-91FF-3696910EA2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4</vt:i4>
      </vt:variant>
    </vt:vector>
  </HeadingPairs>
  <TitlesOfParts>
    <vt:vector size="12" baseType="lpstr">
      <vt:lpstr>hovedoversigt</vt:lpstr>
      <vt:lpstr>Råderumkatalog</vt:lpstr>
      <vt:lpstr>Tekniske ændringer</vt:lpstr>
      <vt:lpstr>Forslag fra A&amp;I</vt:lpstr>
      <vt:lpstr>Forslag fra politiske partier</vt:lpstr>
      <vt:lpstr>Nye driftsønsker</vt:lpstr>
      <vt:lpstr>Nye anlægsønsker</vt:lpstr>
      <vt:lpstr>Ark1</vt:lpstr>
      <vt:lpstr>'Forslag fra politiske partier'!Udskriftstitler</vt:lpstr>
      <vt:lpstr>'Nye anlægsønsker'!Udskriftstitler</vt:lpstr>
      <vt:lpstr>'Nye driftsønsker'!Udskriftstitler</vt:lpstr>
      <vt:lpstr>Råderumkatalog!Udskriftstitler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-12-11-2015 - Bilag 02.02 Det samlede budgetforlig  for budgetåret 2016 og overslagsårene 2017 - 201…</dc:title>
  <dc:creator>Flemming Karlsen</dc:creator>
  <cp:lastModifiedBy>Maja Burmeister</cp:lastModifiedBy>
  <cp:lastPrinted>2015-11-09T12:19:05Z</cp:lastPrinted>
  <dcterms:created xsi:type="dcterms:W3CDTF">2014-02-13T08:41:47Z</dcterms:created>
  <dcterms:modified xsi:type="dcterms:W3CDTF">2015-11-12T12:57:07Z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